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695"/>
  </bookViews>
  <sheets>
    <sheet name="1-1-แถลง" sheetId="20" r:id="rId1"/>
    <sheet name="1-2-แถลง" sheetId="21" r:id="rId2"/>
    <sheet name="2-1" sheetId="25" r:id="rId3"/>
    <sheet name="2-2" sheetId="22" r:id="rId4"/>
    <sheet name="2-3รายงานรับ" sheetId="15" r:id="rId5"/>
    <sheet name="2-4รายเอียดรับ" sheetId="26" r:id="rId6"/>
    <sheet name="2-5รายงานจ่าย" sheetId="27" r:id="rId7"/>
    <sheet name="2-6รายเอียดจ่าย" sheetId="23" r:id="rId8"/>
    <sheet name="2-7ข้อบัญญัติ" sheetId="17" r:id="rId9"/>
    <sheet name="2-8เอกสารแนบ" sheetId="29" r:id="rId10"/>
    <sheet name="2-9" sheetId="30" r:id="rId11"/>
    <sheet name="2-10" sheetId="31" r:id="rId12"/>
  </sheets>
  <calcPr calcId="145621"/>
</workbook>
</file>

<file path=xl/calcChain.xml><?xml version="1.0" encoding="utf-8"?>
<calcChain xmlns="http://schemas.openxmlformats.org/spreadsheetml/2006/main">
  <c r="F514" i="23" l="1"/>
  <c r="F181" i="23"/>
  <c r="K29" i="30" l="1"/>
  <c r="K27" i="30"/>
  <c r="K14" i="30"/>
  <c r="K9" i="30"/>
  <c r="K24" i="30"/>
  <c r="K18" i="30"/>
  <c r="K13" i="30"/>
  <c r="K8" i="30"/>
  <c r="K26" i="30"/>
  <c r="K25" i="30"/>
  <c r="K23" i="30"/>
  <c r="K22" i="30"/>
  <c r="K17" i="30"/>
  <c r="K19" i="30" s="1"/>
  <c r="K12" i="30"/>
  <c r="K7" i="30"/>
  <c r="M10" i="31"/>
  <c r="D10" i="31"/>
  <c r="E20" i="29"/>
  <c r="E18" i="29"/>
  <c r="K18" i="29"/>
  <c r="J18" i="29"/>
  <c r="I18" i="29"/>
  <c r="H18" i="29"/>
  <c r="G18" i="29"/>
  <c r="L18" i="29" l="1"/>
  <c r="O111" i="17"/>
  <c r="O113" i="17" s="1"/>
  <c r="N111" i="17"/>
  <c r="N113" i="17" s="1"/>
  <c r="P111" i="17" l="1"/>
  <c r="I332" i="27"/>
  <c r="J332" i="27"/>
  <c r="K332" i="27"/>
  <c r="J324" i="27"/>
  <c r="J325" i="27" s="1"/>
  <c r="I324" i="27"/>
  <c r="J320" i="27"/>
  <c r="I320" i="27"/>
  <c r="I325" i="27" s="1"/>
  <c r="K95" i="27"/>
  <c r="K96" i="27" s="1"/>
  <c r="J49" i="27"/>
  <c r="I49" i="27"/>
  <c r="F535" i="23" l="1"/>
  <c r="F527" i="23" s="1"/>
  <c r="F526" i="23" s="1"/>
  <c r="Q461" i="27"/>
  <c r="M461" i="27" s="1"/>
  <c r="Q460" i="27"/>
  <c r="M460" i="27" s="1"/>
  <c r="O441" i="27"/>
  <c r="L441" i="27"/>
  <c r="K441" i="27"/>
  <c r="J441" i="27"/>
  <c r="I441" i="27"/>
  <c r="Q255" i="27"/>
  <c r="M255" i="27" s="1"/>
  <c r="I256" i="27"/>
  <c r="I257" i="27" s="1"/>
  <c r="J256" i="27"/>
  <c r="J257" i="27" s="1"/>
  <c r="K256" i="27"/>
  <c r="K257" i="27" s="1"/>
  <c r="L256" i="27"/>
  <c r="L257" i="27" s="1"/>
  <c r="O256" i="27"/>
  <c r="O257" i="27" s="1"/>
  <c r="L105" i="17"/>
  <c r="C175" i="25"/>
  <c r="C176" i="25"/>
  <c r="C177" i="25"/>
  <c r="C178" i="25"/>
  <c r="C179" i="25"/>
  <c r="C180" i="25"/>
  <c r="C181" i="25"/>
  <c r="C153" i="25"/>
  <c r="C154" i="25"/>
  <c r="K532" i="27" l="1"/>
  <c r="K533" i="27" s="1"/>
  <c r="K534" i="27" s="1"/>
  <c r="K535" i="27" s="1"/>
  <c r="K508" i="27"/>
  <c r="K509" i="27" s="1"/>
  <c r="K502" i="27"/>
  <c r="K499" i="27"/>
  <c r="K494" i="27"/>
  <c r="F65" i="20"/>
  <c r="F55" i="20"/>
  <c r="K503" i="27" l="1"/>
  <c r="K510" i="27" s="1"/>
  <c r="K511" i="27" s="1"/>
  <c r="K479" i="27"/>
  <c r="K480" i="27" s="1"/>
  <c r="K481" i="27" s="1"/>
  <c r="K464" i="27"/>
  <c r="K465" i="27" s="1"/>
  <c r="K453" i="27"/>
  <c r="K447" i="27"/>
  <c r="K436" i="27"/>
  <c r="K428" i="27"/>
  <c r="K429" i="27" s="1"/>
  <c r="K404" i="27"/>
  <c r="K405" i="27" s="1"/>
  <c r="K399" i="27"/>
  <c r="K400" i="27" s="1"/>
  <c r="K384" i="27"/>
  <c r="K350" i="27"/>
  <c r="K351" i="27" s="1"/>
  <c r="K345" i="27"/>
  <c r="K346" i="27" s="1"/>
  <c r="K333" i="27"/>
  <c r="K324" i="27"/>
  <c r="K320" i="27"/>
  <c r="K298" i="27"/>
  <c r="K266" i="27"/>
  <c r="K267" i="27" s="1"/>
  <c r="K250" i="27"/>
  <c r="K247" i="27"/>
  <c r="K226" i="27"/>
  <c r="K227" i="27" s="1"/>
  <c r="K221" i="27"/>
  <c r="K218" i="27"/>
  <c r="K213" i="27"/>
  <c r="K201" i="27"/>
  <c r="K193" i="27"/>
  <c r="K194" i="27" s="1"/>
  <c r="K170" i="27"/>
  <c r="K171" i="27" s="1"/>
  <c r="K156" i="27"/>
  <c r="K147" i="27"/>
  <c r="K138" i="27"/>
  <c r="K135" i="27"/>
  <c r="K129" i="27"/>
  <c r="K49" i="27"/>
  <c r="K88" i="27"/>
  <c r="K89" i="27" s="1"/>
  <c r="K448" i="27" l="1"/>
  <c r="K466" i="27" s="1"/>
  <c r="K482" i="27" s="1"/>
  <c r="K406" i="27"/>
  <c r="K172" i="27"/>
  <c r="K173" i="27" s="1"/>
  <c r="K352" i="27"/>
  <c r="K222" i="27"/>
  <c r="K325" i="27"/>
  <c r="K334" i="27" s="1"/>
  <c r="K251" i="27"/>
  <c r="K268" i="27" s="1"/>
  <c r="K269" i="27" s="1"/>
  <c r="K388" i="27"/>
  <c r="K389" i="27" s="1"/>
  <c r="K390" i="27" s="1"/>
  <c r="K164" i="27"/>
  <c r="K165" i="27" s="1"/>
  <c r="K123" i="27"/>
  <c r="K139" i="27" s="1"/>
  <c r="K63" i="27"/>
  <c r="K36" i="27"/>
  <c r="K115" i="27"/>
  <c r="K116" i="27" s="1"/>
  <c r="K69" i="27"/>
  <c r="K24" i="27"/>
  <c r="K17" i="27"/>
  <c r="K70" i="27" l="1"/>
  <c r="K140" i="27"/>
  <c r="K360" i="27"/>
  <c r="K25" i="27"/>
  <c r="K407" i="27"/>
  <c r="K228" i="27"/>
  <c r="K229" i="27" s="1"/>
  <c r="K97" i="27" l="1"/>
  <c r="K141" i="27" s="1"/>
  <c r="J532" i="27"/>
  <c r="J533" i="27" s="1"/>
  <c r="J534" i="27" s="1"/>
  <c r="J535" i="27" s="1"/>
  <c r="I532" i="27"/>
  <c r="I533" i="27" s="1"/>
  <c r="I534" i="27" s="1"/>
  <c r="I535" i="27" s="1"/>
  <c r="J508" i="27"/>
  <c r="J509" i="27" s="1"/>
  <c r="I508" i="27"/>
  <c r="I509" i="27" s="1"/>
  <c r="J502" i="27"/>
  <c r="I502" i="27"/>
  <c r="J499" i="27"/>
  <c r="I499" i="27"/>
  <c r="J494" i="27"/>
  <c r="I494" i="27"/>
  <c r="J479" i="27"/>
  <c r="J480" i="27" s="1"/>
  <c r="J481" i="27" s="1"/>
  <c r="I479" i="27"/>
  <c r="I480" i="27" s="1"/>
  <c r="I481" i="27" s="1"/>
  <c r="J464" i="27"/>
  <c r="I464" i="27"/>
  <c r="J453" i="27"/>
  <c r="I453" i="27"/>
  <c r="J447" i="27"/>
  <c r="I447" i="27"/>
  <c r="J436" i="27"/>
  <c r="I436" i="27"/>
  <c r="J428" i="27"/>
  <c r="J429" i="27" s="1"/>
  <c r="I428" i="27"/>
  <c r="I429" i="27" s="1"/>
  <c r="J404" i="27"/>
  <c r="J405" i="27" s="1"/>
  <c r="I404" i="27"/>
  <c r="I405" i="27" s="1"/>
  <c r="J399" i="27"/>
  <c r="J400" i="27" s="1"/>
  <c r="I399" i="27"/>
  <c r="I400" i="27" s="1"/>
  <c r="J388" i="27"/>
  <c r="I388" i="27"/>
  <c r="J384" i="27"/>
  <c r="I384" i="27"/>
  <c r="K373" i="27"/>
  <c r="K374" i="27" s="1"/>
  <c r="K375" i="27" s="1"/>
  <c r="K376" i="27" s="1"/>
  <c r="J373" i="27"/>
  <c r="J374" i="27" s="1"/>
  <c r="J375" i="27" s="1"/>
  <c r="J376" i="27" s="1"/>
  <c r="I373" i="27"/>
  <c r="I374" i="27" s="1"/>
  <c r="I375" i="27" s="1"/>
  <c r="I376" i="27" s="1"/>
  <c r="K357" i="27"/>
  <c r="K358" i="27" s="1"/>
  <c r="K359" i="27" s="1"/>
  <c r="J357" i="27"/>
  <c r="J358" i="27" s="1"/>
  <c r="J359" i="27" s="1"/>
  <c r="I357" i="27"/>
  <c r="I358" i="27" s="1"/>
  <c r="I359" i="27" s="1"/>
  <c r="J350" i="27"/>
  <c r="J351" i="27" s="1"/>
  <c r="I350" i="27"/>
  <c r="I351" i="27" s="1"/>
  <c r="J345" i="27"/>
  <c r="J346" i="27" s="1"/>
  <c r="I345" i="27"/>
  <c r="I346" i="27" s="1"/>
  <c r="J333" i="27"/>
  <c r="J334" i="27" s="1"/>
  <c r="I333" i="27"/>
  <c r="I334" i="27" s="1"/>
  <c r="K304" i="27"/>
  <c r="K305" i="27" s="1"/>
  <c r="J304" i="27"/>
  <c r="J305" i="27" s="1"/>
  <c r="I304" i="27"/>
  <c r="I305" i="27" s="1"/>
  <c r="J298" i="27"/>
  <c r="I298" i="27"/>
  <c r="K286" i="27"/>
  <c r="K299" i="27" s="1"/>
  <c r="J286" i="27"/>
  <c r="I286" i="27"/>
  <c r="K278" i="27"/>
  <c r="K279" i="27" s="1"/>
  <c r="J360" i="27" l="1"/>
  <c r="J389" i="27"/>
  <c r="J390" i="27" s="1"/>
  <c r="J406" i="27"/>
  <c r="J407" i="27" s="1"/>
  <c r="J465" i="27"/>
  <c r="I448" i="27"/>
  <c r="I503" i="27"/>
  <c r="I510" i="27" s="1"/>
  <c r="I511" i="27" s="1"/>
  <c r="K306" i="27"/>
  <c r="K307" i="27" s="1"/>
  <c r="K536" i="27" s="1"/>
  <c r="J352" i="27"/>
  <c r="J299" i="27"/>
  <c r="I352" i="27"/>
  <c r="I360" i="27" s="1"/>
  <c r="J448" i="27"/>
  <c r="J503" i="27"/>
  <c r="I299" i="27"/>
  <c r="I389" i="27"/>
  <c r="I390" i="27" s="1"/>
  <c r="I465" i="27"/>
  <c r="J510" i="27"/>
  <c r="J511" i="27" s="1"/>
  <c r="I406" i="27"/>
  <c r="I407" i="27" s="1"/>
  <c r="J278" i="27"/>
  <c r="J279" i="27" s="1"/>
  <c r="I278" i="27"/>
  <c r="I279" i="27" s="1"/>
  <c r="J266" i="27"/>
  <c r="J267" i="27" s="1"/>
  <c r="I266" i="27"/>
  <c r="I267" i="27" s="1"/>
  <c r="J250" i="27"/>
  <c r="I250" i="27"/>
  <c r="J247" i="27"/>
  <c r="I247" i="27"/>
  <c r="J226" i="27"/>
  <c r="J227" i="27" s="1"/>
  <c r="I226" i="27"/>
  <c r="I227" i="27" s="1"/>
  <c r="J221" i="27"/>
  <c r="I221" i="27"/>
  <c r="J218" i="27"/>
  <c r="I218" i="27"/>
  <c r="J213" i="27"/>
  <c r="I213" i="27"/>
  <c r="J201" i="27"/>
  <c r="I201" i="27"/>
  <c r="J193" i="27"/>
  <c r="J194" i="27" s="1"/>
  <c r="I193" i="27"/>
  <c r="I194" i="27" s="1"/>
  <c r="J170" i="27"/>
  <c r="J171" i="27" s="1"/>
  <c r="I170" i="27"/>
  <c r="I171" i="27" s="1"/>
  <c r="J164" i="27"/>
  <c r="I164" i="27"/>
  <c r="J156" i="27"/>
  <c r="I156" i="27"/>
  <c r="J147" i="27"/>
  <c r="I147" i="27"/>
  <c r="J138" i="27"/>
  <c r="I138" i="27"/>
  <c r="J135" i="27"/>
  <c r="I135" i="27"/>
  <c r="J129" i="27"/>
  <c r="I129" i="27"/>
  <c r="J123" i="27"/>
  <c r="I123" i="27"/>
  <c r="J115" i="27"/>
  <c r="J116" i="27" s="1"/>
  <c r="I115" i="27"/>
  <c r="I116" i="27" s="1"/>
  <c r="J95" i="27"/>
  <c r="J96" i="27" s="1"/>
  <c r="I95" i="27"/>
  <c r="I96" i="27" s="1"/>
  <c r="J88" i="27"/>
  <c r="J89" i="27" s="1"/>
  <c r="I88" i="27"/>
  <c r="I89" i="27" s="1"/>
  <c r="J69" i="27"/>
  <c r="I69" i="27"/>
  <c r="J63" i="27"/>
  <c r="I63" i="27"/>
  <c r="J36" i="27"/>
  <c r="I36" i="27"/>
  <c r="I70" i="27" s="1"/>
  <c r="J24" i="27"/>
  <c r="J70" i="27" l="1"/>
  <c r="J466" i="27"/>
  <c r="J482" i="27" s="1"/>
  <c r="I251" i="27"/>
  <c r="I268" i="27" s="1"/>
  <c r="I269" i="27" s="1"/>
  <c r="J306" i="27"/>
  <c r="J307" i="27" s="1"/>
  <c r="J251" i="27"/>
  <c r="J268" i="27" s="1"/>
  <c r="J269" i="27" s="1"/>
  <c r="I306" i="27"/>
  <c r="I307" i="27" s="1"/>
  <c r="I466" i="27"/>
  <c r="I482" i="27" s="1"/>
  <c r="J165" i="27"/>
  <c r="J172" i="27" s="1"/>
  <c r="J173" i="27" s="1"/>
  <c r="I222" i="27"/>
  <c r="I228" i="27" s="1"/>
  <c r="I229" i="27" s="1"/>
  <c r="I139" i="27"/>
  <c r="I140" i="27" s="1"/>
  <c r="I165" i="27"/>
  <c r="I172" i="27" s="1"/>
  <c r="I173" i="27" s="1"/>
  <c r="J139" i="27"/>
  <c r="J140" i="27" s="1"/>
  <c r="J222" i="27"/>
  <c r="J228" i="27" s="1"/>
  <c r="J229" i="27" s="1"/>
  <c r="I24" i="27"/>
  <c r="J17" i="27"/>
  <c r="J25" i="27" s="1"/>
  <c r="J97" i="27" s="1"/>
  <c r="I17" i="27"/>
  <c r="J141" i="27" l="1"/>
  <c r="J536" i="27" s="1"/>
  <c r="I25" i="27"/>
  <c r="I97" i="27" s="1"/>
  <c r="I141" i="27" s="1"/>
  <c r="I536" i="27" s="1"/>
  <c r="Q322" i="27"/>
  <c r="M322" i="27" s="1"/>
  <c r="L324" i="27"/>
  <c r="O324" i="27"/>
  <c r="O304" i="27"/>
  <c r="O305" i="27" s="1"/>
  <c r="L304" i="27"/>
  <c r="L305" i="27" s="1"/>
  <c r="Q303" i="27"/>
  <c r="M303" i="27" s="1"/>
  <c r="O247" i="27"/>
  <c r="Q246" i="27"/>
  <c r="M246" i="27" s="1"/>
  <c r="L247" i="27"/>
  <c r="Q245" i="27"/>
  <c r="M245" i="27" s="1"/>
  <c r="L53" i="17"/>
  <c r="L52" i="17"/>
  <c r="L102" i="17"/>
  <c r="L101" i="17"/>
  <c r="F449" i="23"/>
  <c r="F632" i="23" l="1"/>
  <c r="F716" i="23" l="1"/>
  <c r="F244" i="23"/>
  <c r="C29" i="22" l="1"/>
  <c r="D32" i="21"/>
  <c r="D33" i="21" s="1"/>
  <c r="L7" i="17" l="1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6" i="17"/>
  <c r="L27" i="17"/>
  <c r="L35" i="17"/>
  <c r="L37" i="17"/>
  <c r="L38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4" i="17"/>
  <c r="L55" i="17"/>
  <c r="L56" i="17"/>
  <c r="L60" i="17"/>
  <c r="L61" i="17"/>
  <c r="L62" i="17"/>
  <c r="L63" i="17"/>
  <c r="L64" i="17"/>
  <c r="L65" i="17"/>
  <c r="L66" i="17"/>
  <c r="L67" i="17"/>
  <c r="L68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3" i="17"/>
  <c r="L104" i="17"/>
  <c r="L106" i="17"/>
  <c r="L107" i="17"/>
  <c r="L108" i="17"/>
  <c r="L109" i="17"/>
  <c r="L110" i="17"/>
  <c r="D111" i="17" l="1"/>
  <c r="C111" i="17"/>
  <c r="L69" i="17"/>
  <c r="B39" i="17"/>
  <c r="L39" i="17" s="1"/>
  <c r="L36" i="17"/>
  <c r="B34" i="17"/>
  <c r="L34" i="17" s="1"/>
  <c r="B33" i="17"/>
  <c r="L33" i="17" s="1"/>
  <c r="B32" i="17"/>
  <c r="L32" i="17" s="1"/>
  <c r="B28" i="17"/>
  <c r="L28" i="17" s="1"/>
  <c r="B25" i="17"/>
  <c r="L25" i="17" s="1"/>
  <c r="B24" i="17"/>
  <c r="L24" i="17" s="1"/>
  <c r="B23" i="17"/>
  <c r="L23" i="17" s="1"/>
  <c r="B22" i="17"/>
  <c r="L22" i="17" s="1"/>
  <c r="B21" i="17"/>
  <c r="L21" i="17" s="1"/>
  <c r="C201" i="25"/>
  <c r="C202" i="25" s="1"/>
  <c r="B202" i="25"/>
  <c r="C192" i="25"/>
  <c r="C193" i="25"/>
  <c r="C194" i="25"/>
  <c r="B195" i="25"/>
  <c r="B182" i="25"/>
  <c r="C182" i="25" s="1"/>
  <c r="D161" i="25"/>
  <c r="D162" i="25"/>
  <c r="D163" i="25"/>
  <c r="D164" i="25"/>
  <c r="C165" i="25"/>
  <c r="B165" i="25"/>
  <c r="B155" i="25"/>
  <c r="C155" i="25" s="1"/>
  <c r="C139" i="25"/>
  <c r="C140" i="25"/>
  <c r="C141" i="25"/>
  <c r="C142" i="25"/>
  <c r="C143" i="25"/>
  <c r="C144" i="25"/>
  <c r="B145" i="25"/>
  <c r="C129" i="25"/>
  <c r="C130" i="25"/>
  <c r="C131" i="25"/>
  <c r="B132" i="25"/>
  <c r="C114" i="25"/>
  <c r="C115" i="25"/>
  <c r="C116" i="25"/>
  <c r="C117" i="25"/>
  <c r="C118" i="25"/>
  <c r="C119" i="25"/>
  <c r="C120" i="25"/>
  <c r="C121" i="25"/>
  <c r="B122" i="25"/>
  <c r="C100" i="25"/>
  <c r="C101" i="25"/>
  <c r="C102" i="25"/>
  <c r="C103" i="25"/>
  <c r="C104" i="25"/>
  <c r="B105" i="25"/>
  <c r="D80" i="25"/>
  <c r="D81" i="25"/>
  <c r="D82" i="25"/>
  <c r="D83" i="25"/>
  <c r="D84" i="25"/>
  <c r="D85" i="25"/>
  <c r="D86" i="25"/>
  <c r="D87" i="25"/>
  <c r="D88" i="25"/>
  <c r="D89" i="25"/>
  <c r="D90" i="25"/>
  <c r="C91" i="25"/>
  <c r="B91" i="25"/>
  <c r="D56" i="25"/>
  <c r="C122" i="25" l="1"/>
  <c r="D165" i="25"/>
  <c r="C132" i="25"/>
  <c r="C145" i="25"/>
  <c r="C195" i="25"/>
  <c r="C105" i="25"/>
  <c r="D91" i="25"/>
  <c r="L111" i="17"/>
  <c r="B111" i="17"/>
  <c r="Q528" i="27"/>
  <c r="M528" i="27" s="1"/>
  <c r="Q529" i="27"/>
  <c r="M529" i="27" s="1"/>
  <c r="Q530" i="27"/>
  <c r="M530" i="27" s="1"/>
  <c r="Q531" i="27"/>
  <c r="M531" i="27" s="1"/>
  <c r="O532" i="27"/>
  <c r="O533" i="27" s="1"/>
  <c r="O534" i="27" s="1"/>
  <c r="O535" i="27" s="1"/>
  <c r="L532" i="27"/>
  <c r="L533" i="27" s="1"/>
  <c r="L534" i="27" s="1"/>
  <c r="L535" i="27" s="1"/>
  <c r="Q527" i="27"/>
  <c r="M527" i="27" s="1"/>
  <c r="O508" i="27"/>
  <c r="O509" i="27" s="1"/>
  <c r="L508" i="27"/>
  <c r="L509" i="27" s="1"/>
  <c r="Q507" i="27"/>
  <c r="M507" i="27" s="1"/>
  <c r="Q501" i="27"/>
  <c r="M501" i="27" s="1"/>
  <c r="O502" i="27"/>
  <c r="L502" i="27"/>
  <c r="O499" i="27"/>
  <c r="L499" i="27"/>
  <c r="Q498" i="27"/>
  <c r="M498" i="27" s="1"/>
  <c r="O494" i="27"/>
  <c r="L494" i="27"/>
  <c r="Q493" i="27"/>
  <c r="M493" i="27" s="1"/>
  <c r="Q476" i="27"/>
  <c r="M476" i="27" s="1"/>
  <c r="Q477" i="27"/>
  <c r="M477" i="27" s="1"/>
  <c r="Q478" i="27"/>
  <c r="M478" i="27" s="1"/>
  <c r="Q490" i="27"/>
  <c r="M490" i="27" s="1"/>
  <c r="Q491" i="27"/>
  <c r="M491" i="27" s="1"/>
  <c r="Q492" i="27"/>
  <c r="M492" i="27" s="1"/>
  <c r="Q489" i="27"/>
  <c r="M489" i="27" s="1"/>
  <c r="Q488" i="27"/>
  <c r="M488" i="27" s="1"/>
  <c r="O479" i="27"/>
  <c r="O480" i="27" s="1"/>
  <c r="O481" i="27" s="1"/>
  <c r="Q475" i="27"/>
  <c r="M475" i="27" s="1"/>
  <c r="L479" i="27"/>
  <c r="L480" i="27" s="1"/>
  <c r="L481" i="27" s="1"/>
  <c r="O464" i="27"/>
  <c r="L464" i="27"/>
  <c r="Q463" i="27"/>
  <c r="M463" i="27" s="1"/>
  <c r="Q458" i="27"/>
  <c r="M458" i="27" s="1"/>
  <c r="Q456" i="27"/>
  <c r="M456" i="27" s="1"/>
  <c r="O453" i="27"/>
  <c r="L453" i="27"/>
  <c r="Q452" i="27"/>
  <c r="M452" i="27" s="1"/>
  <c r="O447" i="27"/>
  <c r="L447" i="27"/>
  <c r="Q446" i="27"/>
  <c r="M446" i="27" s="1"/>
  <c r="Q440" i="27"/>
  <c r="M440" i="27" s="1"/>
  <c r="Q438" i="27"/>
  <c r="M438" i="27" s="1"/>
  <c r="O436" i="27"/>
  <c r="L436" i="27"/>
  <c r="Q435" i="27"/>
  <c r="M435" i="27" s="1"/>
  <c r="Q434" i="27"/>
  <c r="M434" i="27" s="1"/>
  <c r="Q433" i="27"/>
  <c r="M433" i="27" s="1"/>
  <c r="Q432" i="27"/>
  <c r="M432" i="27" s="1"/>
  <c r="Q424" i="27"/>
  <c r="M424" i="27" s="1"/>
  <c r="O428" i="27"/>
  <c r="O429" i="27" s="1"/>
  <c r="L428" i="27"/>
  <c r="L429" i="27" s="1"/>
  <c r="Q427" i="27"/>
  <c r="M427" i="27" s="1"/>
  <c r="Q426" i="27"/>
  <c r="M426" i="27" s="1"/>
  <c r="Q425" i="27"/>
  <c r="M425" i="27" s="1"/>
  <c r="Q423" i="27"/>
  <c r="M423" i="27" s="1"/>
  <c r="O404" i="27"/>
  <c r="O405" i="27" s="1"/>
  <c r="L404" i="27"/>
  <c r="L405" i="27" s="1"/>
  <c r="Q403" i="27"/>
  <c r="M403" i="27" s="1"/>
  <c r="O399" i="27"/>
  <c r="O400" i="27" s="1"/>
  <c r="L399" i="27"/>
  <c r="L400" i="27" s="1"/>
  <c r="Q398" i="27"/>
  <c r="M398" i="27" s="1"/>
  <c r="Q397" i="27"/>
  <c r="M397" i="27" s="1"/>
  <c r="O388" i="27"/>
  <c r="L388" i="27"/>
  <c r="M387" i="27"/>
  <c r="M386" i="27"/>
  <c r="O384" i="27"/>
  <c r="O389" i="27" s="1"/>
  <c r="O390" i="27" s="1"/>
  <c r="L384" i="27"/>
  <c r="L389" i="27" s="1"/>
  <c r="L390" i="27" s="1"/>
  <c r="Q383" i="27"/>
  <c r="M383" i="27" s="1"/>
  <c r="Q382" i="27"/>
  <c r="M382" i="27" s="1"/>
  <c r="O373" i="27"/>
  <c r="O374" i="27" s="1"/>
  <c r="O375" i="27" s="1"/>
  <c r="O376" i="27" s="1"/>
  <c r="L373" i="27"/>
  <c r="L374" i="27" s="1"/>
  <c r="L375" i="27" s="1"/>
  <c r="L376" i="27" s="1"/>
  <c r="Q372" i="27"/>
  <c r="M372" i="27" s="1"/>
  <c r="O406" i="27" l="1"/>
  <c r="O407" i="27" s="1"/>
  <c r="L406" i="27"/>
  <c r="L407" i="27" s="1"/>
  <c r="L465" i="27"/>
  <c r="L503" i="27"/>
  <c r="L510" i="27" s="1"/>
  <c r="L511" i="27" s="1"/>
  <c r="O465" i="27"/>
  <c r="O503" i="27"/>
  <c r="O510" i="27" s="1"/>
  <c r="O511" i="27" s="1"/>
  <c r="O448" i="27"/>
  <c r="L448" i="27"/>
  <c r="O357" i="27"/>
  <c r="O358" i="27" s="1"/>
  <c r="O359" i="27" s="1"/>
  <c r="L357" i="27"/>
  <c r="L358" i="27" s="1"/>
  <c r="L359" i="27" s="1"/>
  <c r="Q356" i="27"/>
  <c r="M356" i="27" s="1"/>
  <c r="O350" i="27"/>
  <c r="O351" i="27" s="1"/>
  <c r="L350" i="27"/>
  <c r="L351" i="27" s="1"/>
  <c r="Q349" i="27"/>
  <c r="M349" i="27" s="1"/>
  <c r="O345" i="27"/>
  <c r="O346" i="27" s="1"/>
  <c r="L345" i="27"/>
  <c r="L346" i="27" s="1"/>
  <c r="Q344" i="27"/>
  <c r="M344" i="27" s="1"/>
  <c r="L466" i="27" l="1"/>
  <c r="L482" i="27" s="1"/>
  <c r="O466" i="27"/>
  <c r="O482" i="27" s="1"/>
  <c r="L352" i="27"/>
  <c r="O352" i="27"/>
  <c r="O332" i="27"/>
  <c r="O333" i="27" s="1"/>
  <c r="L332" i="27"/>
  <c r="L333" i="27" s="1"/>
  <c r="Q331" i="27"/>
  <c r="M331" i="27" s="1"/>
  <c r="Q329" i="27"/>
  <c r="M329" i="27" s="1"/>
  <c r="Q323" i="27"/>
  <c r="M323" i="27" s="1"/>
  <c r="Q319" i="27"/>
  <c r="M319" i="27" s="1"/>
  <c r="L320" i="27"/>
  <c r="O320" i="27"/>
  <c r="O298" i="27"/>
  <c r="Q297" i="27"/>
  <c r="M297" i="27" s="1"/>
  <c r="Q296" i="27"/>
  <c r="M296" i="27" s="1"/>
  <c r="Q295" i="27"/>
  <c r="M295" i="27" s="1"/>
  <c r="L298" i="27"/>
  <c r="Q291" i="27"/>
  <c r="M291" i="27" s="1"/>
  <c r="Q294" i="27"/>
  <c r="M294" i="27" s="1"/>
  <c r="Q293" i="27"/>
  <c r="M293" i="27" s="1"/>
  <c r="Q290" i="27"/>
  <c r="M290" i="27" s="1"/>
  <c r="O286" i="27"/>
  <c r="L286" i="27"/>
  <c r="Q285" i="27"/>
  <c r="M285" i="27" s="1"/>
  <c r="Q284" i="27"/>
  <c r="M284" i="27" s="1"/>
  <c r="Q283" i="27"/>
  <c r="M283" i="27" s="1"/>
  <c r="Q282" i="27"/>
  <c r="M282" i="27" s="1"/>
  <c r="O278" i="27"/>
  <c r="O279" i="27" s="1"/>
  <c r="L278" i="27"/>
  <c r="L279" i="27" s="1"/>
  <c r="Q277" i="27"/>
  <c r="M277" i="27" s="1"/>
  <c r="Q276" i="27"/>
  <c r="M276" i="27" s="1"/>
  <c r="Q275" i="27"/>
  <c r="M275" i="27" s="1"/>
  <c r="Q274" i="27"/>
  <c r="M274" i="27" s="1"/>
  <c r="O266" i="27"/>
  <c r="O267" i="27" s="1"/>
  <c r="L266" i="27"/>
  <c r="L267" i="27" s="1"/>
  <c r="Q265" i="27"/>
  <c r="M265" i="27" s="1"/>
  <c r="O250" i="27"/>
  <c r="L250" i="27"/>
  <c r="Q249" i="27"/>
  <c r="M249" i="27" s="1"/>
  <c r="L299" i="27" l="1"/>
  <c r="L306" i="27" s="1"/>
  <c r="L307" i="27" s="1"/>
  <c r="L325" i="27"/>
  <c r="L334" i="27" s="1"/>
  <c r="L360" i="27" s="1"/>
  <c r="O325" i="27"/>
  <c r="O334" i="27" s="1"/>
  <c r="O360" i="27" s="1"/>
  <c r="O299" i="27"/>
  <c r="O306" i="27" s="1"/>
  <c r="O307" i="27" s="1"/>
  <c r="O251" i="27"/>
  <c r="O268" i="27" s="1"/>
  <c r="L251" i="27"/>
  <c r="L268" i="27" s="1"/>
  <c r="Q244" i="27"/>
  <c r="M244" i="27" s="1"/>
  <c r="Q243" i="27"/>
  <c r="M243" i="27" s="1"/>
  <c r="Q241" i="27"/>
  <c r="M241" i="27" s="1"/>
  <c r="O226" i="27"/>
  <c r="O227" i="27" s="1"/>
  <c r="L226" i="27"/>
  <c r="L227" i="27" s="1"/>
  <c r="Q225" i="27"/>
  <c r="M225" i="27" s="1"/>
  <c r="Q94" i="27"/>
  <c r="M94" i="27" s="1"/>
  <c r="Q93" i="27"/>
  <c r="M93" i="27" s="1"/>
  <c r="Q92" i="27"/>
  <c r="M92" i="27" s="1"/>
  <c r="O221" i="27" l="1"/>
  <c r="O269" i="27" s="1"/>
  <c r="L221" i="27"/>
  <c r="L269" i="27" s="1"/>
  <c r="Q220" i="27"/>
  <c r="M220" i="27" s="1"/>
  <c r="O218" i="27"/>
  <c r="L218" i="27"/>
  <c r="Q217" i="27"/>
  <c r="M217" i="27" s="1"/>
  <c r="Q216" i="27"/>
  <c r="M216" i="27" s="1"/>
  <c r="Q215" i="27"/>
  <c r="M215" i="27" s="1"/>
  <c r="O213" i="27" l="1"/>
  <c r="L213" i="27"/>
  <c r="Q212" i="27"/>
  <c r="M212" i="27"/>
  <c r="Q211" i="27"/>
  <c r="M211" i="27" s="1"/>
  <c r="Q208" i="27"/>
  <c r="M208" i="27" s="1"/>
  <c r="Q207" i="27"/>
  <c r="M207" i="27" s="1"/>
  <c r="Q206" i="27"/>
  <c r="M206" i="27" s="1"/>
  <c r="Q203" i="27"/>
  <c r="M203" i="27" s="1"/>
  <c r="O201" i="27"/>
  <c r="L201" i="27"/>
  <c r="Q200" i="27"/>
  <c r="M200" i="27" s="1"/>
  <c r="Q199" i="27"/>
  <c r="M199" i="27" s="1"/>
  <c r="Q198" i="27"/>
  <c r="M198" i="27" s="1"/>
  <c r="Q197" i="27"/>
  <c r="M197" i="27" s="1"/>
  <c r="O193" i="27"/>
  <c r="O194" i="27" s="1"/>
  <c r="L193" i="27"/>
  <c r="L194" i="27" s="1"/>
  <c r="Q192" i="27"/>
  <c r="M192" i="27" s="1"/>
  <c r="Q191" i="27"/>
  <c r="M191" i="27" s="1"/>
  <c r="Q190" i="27"/>
  <c r="M190" i="27" s="1"/>
  <c r="Q189" i="27"/>
  <c r="M189" i="27" s="1"/>
  <c r="O170" i="27"/>
  <c r="O171" i="27" s="1"/>
  <c r="L170" i="27"/>
  <c r="L171" i="27" s="1"/>
  <c r="Q169" i="27"/>
  <c r="M169" i="27" s="1"/>
  <c r="O164" i="27"/>
  <c r="L164" i="27"/>
  <c r="Q163" i="27"/>
  <c r="M163" i="27" s="1"/>
  <c r="Q162" i="27"/>
  <c r="M162" i="27" s="1"/>
  <c r="Q161" i="27"/>
  <c r="M161" i="27" s="1"/>
  <c r="Q160" i="27"/>
  <c r="M160" i="27" s="1"/>
  <c r="O156" i="27"/>
  <c r="L156" i="27"/>
  <c r="Q155" i="27"/>
  <c r="M155" i="27" s="1"/>
  <c r="Q154" i="27"/>
  <c r="M154" i="27" s="1"/>
  <c r="Q153" i="27"/>
  <c r="M153" i="27" s="1"/>
  <c r="Q152" i="27"/>
  <c r="M152" i="27" s="1"/>
  <c r="Q151" i="27"/>
  <c r="M151" i="27" s="1"/>
  <c r="Q149" i="27"/>
  <c r="M149" i="27" s="1"/>
  <c r="O147" i="27"/>
  <c r="L147" i="27"/>
  <c r="Q146" i="27"/>
  <c r="M146" i="27" s="1"/>
  <c r="O138" i="27"/>
  <c r="L138" i="27"/>
  <c r="Q137" i="27"/>
  <c r="M137" i="27" s="1"/>
  <c r="O135" i="27"/>
  <c r="L135" i="27"/>
  <c r="Q134" i="27"/>
  <c r="M134" i="27" s="1"/>
  <c r="O129" i="27"/>
  <c r="L129" i="27"/>
  <c r="Q128" i="27"/>
  <c r="M128" i="27" s="1"/>
  <c r="Q127" i="27"/>
  <c r="M127" i="27" s="1"/>
  <c r="Q125" i="27"/>
  <c r="M125" i="27" s="1"/>
  <c r="O123" i="27"/>
  <c r="L123" i="27"/>
  <c r="Q122" i="27"/>
  <c r="M122" i="27" s="1"/>
  <c r="Q121" i="27"/>
  <c r="M121" i="27" s="1"/>
  <c r="Q120" i="27"/>
  <c r="M120" i="27" s="1"/>
  <c r="Q119" i="27"/>
  <c r="M119" i="27" s="1"/>
  <c r="O115" i="27"/>
  <c r="O116" i="27" s="1"/>
  <c r="L115" i="27"/>
  <c r="L116" i="27" s="1"/>
  <c r="Q114" i="27"/>
  <c r="M114" i="27" s="1"/>
  <c r="Q113" i="27"/>
  <c r="M113" i="27" s="1"/>
  <c r="Q112" i="27"/>
  <c r="M112" i="27" s="1"/>
  <c r="Q111" i="27"/>
  <c r="M111" i="27" s="1"/>
  <c r="Q110" i="27"/>
  <c r="M110" i="27" s="1"/>
  <c r="L222" i="27" l="1"/>
  <c r="O222" i="27"/>
  <c r="O165" i="27"/>
  <c r="L165" i="27"/>
  <c r="L139" i="27"/>
  <c r="L140" i="27" s="1"/>
  <c r="O139" i="27"/>
  <c r="O140" i="27" s="1"/>
  <c r="O95" i="27"/>
  <c r="O96" i="27" s="1"/>
  <c r="L95" i="27"/>
  <c r="L96" i="27" s="1"/>
  <c r="Q87" i="27"/>
  <c r="M87" i="27" s="1"/>
  <c r="Q86" i="27"/>
  <c r="M86" i="27" s="1"/>
  <c r="Q85" i="27"/>
  <c r="Q84" i="27"/>
  <c r="M84" i="27" s="1"/>
  <c r="O88" i="27"/>
  <c r="O89" i="27" s="1"/>
  <c r="L88" i="27"/>
  <c r="L89" i="27" s="1"/>
  <c r="Q47" i="27"/>
  <c r="M47" i="27" s="1"/>
  <c r="Q46" i="27"/>
  <c r="M46" i="27" s="1"/>
  <c r="Q68" i="27"/>
  <c r="M68" i="27" s="1"/>
  <c r="Q67" i="27"/>
  <c r="M67" i="27" s="1"/>
  <c r="Q66" i="27"/>
  <c r="M66" i="27" s="1"/>
  <c r="Q65" i="27"/>
  <c r="M65" i="27" s="1"/>
  <c r="O69" i="27"/>
  <c r="L69" i="27"/>
  <c r="Q57" i="27"/>
  <c r="M57" i="27" s="1"/>
  <c r="Q58" i="27"/>
  <c r="M58" i="27" s="1"/>
  <c r="Q59" i="27"/>
  <c r="M59" i="27" s="1"/>
  <c r="Q60" i="27"/>
  <c r="M60" i="27" s="1"/>
  <c r="Q61" i="27"/>
  <c r="M61" i="27" s="1"/>
  <c r="Q62" i="27"/>
  <c r="M62" i="27" s="1"/>
  <c r="Q56" i="27"/>
  <c r="M56" i="27" s="1"/>
  <c r="O63" i="27"/>
  <c r="L63" i="27"/>
  <c r="O49" i="27"/>
  <c r="L49" i="27"/>
  <c r="Q48" i="27"/>
  <c r="M48" i="27" s="1"/>
  <c r="Q42" i="27"/>
  <c r="M42" i="27" s="1"/>
  <c r="Q43" i="27"/>
  <c r="M43" i="27" s="1"/>
  <c r="Q44" i="27"/>
  <c r="M44" i="27" s="1"/>
  <c r="Q45" i="27"/>
  <c r="M45" i="27" s="1"/>
  <c r="Q41" i="27"/>
  <c r="M41" i="27" s="1"/>
  <c r="Q39" i="27"/>
  <c r="M39" i="27" s="1"/>
  <c r="Q38" i="27"/>
  <c r="M38" i="27" s="1"/>
  <c r="Q32" i="27"/>
  <c r="M32" i="27" s="1"/>
  <c r="Q33" i="27"/>
  <c r="M33" i="27" s="1"/>
  <c r="Q34" i="27"/>
  <c r="M34" i="27" s="1"/>
  <c r="Q35" i="27"/>
  <c r="Q31" i="27"/>
  <c r="M31" i="27" s="1"/>
  <c r="O36" i="27"/>
  <c r="L36" i="27"/>
  <c r="H46" i="26"/>
  <c r="H30" i="26"/>
  <c r="H24" i="26"/>
  <c r="H21" i="26"/>
  <c r="H16" i="26"/>
  <c r="H9" i="26"/>
  <c r="O228" i="27" l="1"/>
  <c r="O229" i="27" s="1"/>
  <c r="L228" i="27"/>
  <c r="L229" i="27" s="1"/>
  <c r="L172" i="27"/>
  <c r="L173" i="27" s="1"/>
  <c r="O172" i="27"/>
  <c r="O173" i="27" s="1"/>
  <c r="L70" i="27"/>
  <c r="O70" i="27"/>
  <c r="Q20" i="27"/>
  <c r="M20" i="27" s="1"/>
  <c r="Q21" i="27"/>
  <c r="M21" i="27" s="1"/>
  <c r="Q22" i="27"/>
  <c r="M22" i="27" s="1"/>
  <c r="Q23" i="27"/>
  <c r="M23" i="27" s="1"/>
  <c r="Q19" i="27"/>
  <c r="M19" i="27" s="1"/>
  <c r="Q13" i="27"/>
  <c r="M13" i="27" s="1"/>
  <c r="Q14" i="27"/>
  <c r="M14" i="27" s="1"/>
  <c r="Q15" i="27"/>
  <c r="M15" i="27" s="1"/>
  <c r="Q16" i="27"/>
  <c r="M16" i="27" s="1"/>
  <c r="Q12" i="27"/>
  <c r="M12" i="27" s="1"/>
  <c r="O24" i="27"/>
  <c r="L24" i="27"/>
  <c r="O17" i="27"/>
  <c r="L17" i="27"/>
  <c r="L25" i="27" l="1"/>
  <c r="L97" i="27" s="1"/>
  <c r="L141" i="27" s="1"/>
  <c r="L536" i="27" s="1"/>
  <c r="O25" i="27"/>
  <c r="O97" i="27" s="1"/>
  <c r="O141" i="27" s="1"/>
  <c r="O536" i="27" s="1"/>
  <c r="F794" i="23"/>
  <c r="F793" i="23" s="1"/>
  <c r="F777" i="23"/>
  <c r="F751" i="23" s="1"/>
  <c r="F715" i="23"/>
  <c r="F704" i="23"/>
  <c r="F703" i="23" s="1"/>
  <c r="F804" i="23"/>
  <c r="F803" i="23" s="1"/>
  <c r="F802" i="23" s="1"/>
  <c r="F284" i="23"/>
  <c r="F702" i="23" l="1"/>
  <c r="F153" i="23" l="1"/>
  <c r="F152" i="23" s="1"/>
  <c r="F144" i="23"/>
  <c r="F143" i="23" s="1"/>
  <c r="F130" i="23"/>
  <c r="F107" i="23"/>
  <c r="F60" i="23"/>
  <c r="F45" i="23"/>
  <c r="F44" i="23" l="1"/>
  <c r="F28" i="23" l="1"/>
  <c r="F11" i="23"/>
  <c r="F10" i="23" l="1"/>
  <c r="F9" i="23" s="1"/>
  <c r="F695" i="23"/>
  <c r="F684" i="23"/>
  <c r="F631" i="23"/>
  <c r="F630" i="23" s="1"/>
  <c r="F626" i="23"/>
  <c r="F619" i="23"/>
  <c r="F588" i="23"/>
  <c r="F578" i="23"/>
  <c r="F564" i="23"/>
  <c r="F683" i="23" l="1"/>
  <c r="F682" i="23" s="1"/>
  <c r="F577" i="23"/>
  <c r="F563" i="23" l="1"/>
  <c r="F562" i="23" s="1"/>
  <c r="F521" i="23" l="1"/>
  <c r="F501" i="23"/>
  <c r="F484" i="23"/>
  <c r="F483" i="23" s="1"/>
  <c r="F444" i="23"/>
  <c r="F500" i="23" l="1"/>
  <c r="F443" i="23"/>
  <c r="F442" i="23" s="1"/>
  <c r="F482" i="23" l="1"/>
  <c r="F164" i="23"/>
  <c r="F201" i="23"/>
  <c r="F215" i="23"/>
  <c r="F214" i="23" s="1"/>
  <c r="F243" i="23"/>
  <c r="F270" i="23"/>
  <c r="F269" i="23" s="1"/>
  <c r="F321" i="23"/>
  <c r="F326" i="23"/>
  <c r="F163" i="23" l="1"/>
  <c r="F162" i="23" s="1"/>
  <c r="F242" i="23"/>
  <c r="F283" i="23"/>
  <c r="F282" i="23" s="1"/>
  <c r="F381" i="23" l="1"/>
  <c r="F395" i="23"/>
  <c r="F738" i="23" l="1"/>
  <c r="F737" i="23" s="1"/>
  <c r="F724" i="23"/>
  <c r="F723" i="23" s="1"/>
  <c r="F722" i="23" l="1"/>
  <c r="F411" i="23" l="1"/>
  <c r="F415" i="23"/>
  <c r="F364" i="23"/>
  <c r="F363" i="23" s="1"/>
  <c r="F380" i="23" l="1"/>
  <c r="F362" i="23" s="1"/>
  <c r="B33" i="21"/>
  <c r="B32" i="21"/>
  <c r="B18" i="21"/>
  <c r="B15" i="21"/>
  <c r="B19" i="21" s="1"/>
  <c r="B12" i="21"/>
  <c r="D18" i="21"/>
  <c r="D15" i="21"/>
  <c r="D19" i="21" s="1"/>
  <c r="D12" i="21"/>
  <c r="C33" i="21"/>
  <c r="C32" i="21"/>
  <c r="C18" i="21"/>
  <c r="C15" i="21"/>
  <c r="C12" i="21"/>
  <c r="C19" i="21" s="1"/>
  <c r="C46" i="15" l="1"/>
  <c r="C43" i="15"/>
  <c r="B43" i="15"/>
  <c r="C25" i="15"/>
  <c r="C20" i="15"/>
  <c r="C17" i="15"/>
  <c r="C12" i="15"/>
  <c r="B25" i="15"/>
  <c r="B20" i="15"/>
  <c r="B17" i="15"/>
  <c r="B12" i="15"/>
  <c r="C47" i="15" l="1"/>
  <c r="J45" i="15" l="1"/>
  <c r="F45" i="15" s="1"/>
  <c r="J41" i="15"/>
  <c r="F41" i="15" s="1"/>
  <c r="J40" i="15"/>
  <c r="F40" i="15" s="1"/>
  <c r="J39" i="15"/>
  <c r="F39" i="15" s="1"/>
  <c r="J38" i="15"/>
  <c r="F38" i="15" s="1"/>
  <c r="J37" i="15"/>
  <c r="F37" i="15" s="1"/>
  <c r="J36" i="15"/>
  <c r="F36" i="15" s="1"/>
  <c r="J35" i="15"/>
  <c r="F35" i="15" s="1"/>
  <c r="H46" i="15"/>
  <c r="J34" i="15"/>
  <c r="F34" i="15" s="1"/>
  <c r="E43" i="15"/>
  <c r="D46" i="15"/>
  <c r="D43" i="15"/>
  <c r="B46" i="15"/>
  <c r="B47" i="15" s="1"/>
  <c r="J24" i="15"/>
  <c r="J23" i="15"/>
  <c r="F23" i="15" s="1"/>
  <c r="J22" i="15"/>
  <c r="F22" i="15" s="1"/>
  <c r="J19" i="15"/>
  <c r="F19" i="15" s="1"/>
  <c r="J16" i="15"/>
  <c r="F16" i="15" s="1"/>
  <c r="J15" i="15"/>
  <c r="F15" i="15" s="1"/>
  <c r="J14" i="15"/>
  <c r="F14" i="15" s="1"/>
  <c r="J11" i="15"/>
  <c r="J10" i="15"/>
  <c r="F10" i="15" s="1"/>
  <c r="J9" i="15"/>
  <c r="F9" i="15" s="1"/>
  <c r="H25" i="15"/>
  <c r="H20" i="15"/>
  <c r="H17" i="15"/>
  <c r="H12" i="15"/>
  <c r="E25" i="15"/>
  <c r="E20" i="15"/>
  <c r="E17" i="15"/>
  <c r="E12" i="15"/>
  <c r="D25" i="15"/>
  <c r="D20" i="15"/>
  <c r="D17" i="15"/>
  <c r="D12" i="15"/>
  <c r="J21" i="15"/>
  <c r="J42" i="15"/>
  <c r="E111" i="17" l="1"/>
  <c r="F111" i="17"/>
  <c r="G111" i="17"/>
  <c r="H111" i="17"/>
  <c r="I111" i="17"/>
  <c r="J111" i="17"/>
  <c r="K111" i="17"/>
  <c r="E46" i="15" l="1"/>
  <c r="E47" i="15" s="1"/>
  <c r="J20" i="15"/>
  <c r="D47" i="15" l="1"/>
  <c r="H43" i="15"/>
  <c r="H47" i="15" l="1"/>
</calcChain>
</file>

<file path=xl/sharedStrings.xml><?xml version="1.0" encoding="utf-8"?>
<sst xmlns="http://schemas.openxmlformats.org/spreadsheetml/2006/main" count="2755" uniqueCount="666">
  <si>
    <t>ลำดับ</t>
  </si>
  <si>
    <t>ค่าตอบแทน</t>
  </si>
  <si>
    <t>งานบริหารทั่วไป</t>
  </si>
  <si>
    <t>งานบริหารงานคลัง</t>
  </si>
  <si>
    <t>งานส่งเสริมการเกษตร</t>
  </si>
  <si>
    <t>งานงบกลาง</t>
  </si>
  <si>
    <t>งบบุคลากร</t>
  </si>
  <si>
    <t>เงินเดือน (ฝ่ายการเมือง)</t>
  </si>
  <si>
    <t>เงินเดือนนายก/รองนายก</t>
  </si>
  <si>
    <t>เงินเดือน (ฝ่ายประจำ)</t>
  </si>
  <si>
    <t>เงินเดือนพนักงาน</t>
  </si>
  <si>
    <t>เงินประจำตำแหน่ง</t>
  </si>
  <si>
    <t>ค่าจ้างพนักงานจ้าง</t>
  </si>
  <si>
    <t>งบดำเนินการ</t>
  </si>
  <si>
    <t>ค่าเช่าบ้าน</t>
  </si>
  <si>
    <t>เงินช่วยเหลือการศึกษาบุตร</t>
  </si>
  <si>
    <t>ค่าใช้สอย</t>
  </si>
  <si>
    <t>ค่าบำรุงรักษาและซ่อมแซม</t>
  </si>
  <si>
    <t>ค่าวัสดุ</t>
  </si>
  <si>
    <t>ค่าสาธารณูปโภค</t>
  </si>
  <si>
    <t>ค่าไฟฟ้า</t>
  </si>
  <si>
    <t>ค่าน้ำประปา</t>
  </si>
  <si>
    <t>ค่าโทรศัพท์</t>
  </si>
  <si>
    <t>ค่าไปรษณีย์</t>
  </si>
  <si>
    <t>ค่าบริการทางด้านโทรคมนาคม</t>
  </si>
  <si>
    <t>งบลงทุน</t>
  </si>
  <si>
    <t>ค่าครุภัณฑ์</t>
  </si>
  <si>
    <t>ครุภัณฑ์คอมพิวเตอร์</t>
  </si>
  <si>
    <t>ครุภัณฑ์อื่น</t>
  </si>
  <si>
    <t>ค่าบำรุงรักษาและปรับปรุงครุภัณฑ์</t>
  </si>
  <si>
    <t>ค่าที่ดินและสิ่งก่อสร้าง</t>
  </si>
  <si>
    <t>ค่าก่อสร้างสิ่งสาธารณูปโภค</t>
  </si>
  <si>
    <t>งบเงินอุดหนุน</t>
  </si>
  <si>
    <t>เงินอุดหนุน</t>
  </si>
  <si>
    <t>เงินอุดหนุนส่วนราชการ</t>
  </si>
  <si>
    <t>งบกลาง</t>
  </si>
  <si>
    <t>เงินสมทบกองทุนประกันสังคม</t>
  </si>
  <si>
    <t>เบี้ยยังชีพผู้ป่วยเอดส์</t>
  </si>
  <si>
    <t>สำรองจ่าย</t>
  </si>
  <si>
    <t>รายจ่ายตามข้อผูกพัน</t>
  </si>
  <si>
    <t>บำเหน็จ/บำนาญ</t>
  </si>
  <si>
    <t>รายได้จัดเก็บ</t>
  </si>
  <si>
    <t>หมวดภาษีอากร</t>
  </si>
  <si>
    <t>ภาษีโรงเรือนและที่ดิน</t>
  </si>
  <si>
    <t>ภาษีบำรุงท้องที่</t>
  </si>
  <si>
    <t>ภาษีป้าย</t>
  </si>
  <si>
    <t>ค่าปรับการผิดสัญญา</t>
  </si>
  <si>
    <t>ค่าใบอนุญาต</t>
  </si>
  <si>
    <t>ดอกเบี้ยเงินฝากธนาคาร</t>
  </si>
  <si>
    <t>หมวดรายได้เบ็ดเตล็ด</t>
  </si>
  <si>
    <t>ค่าขายแบบแปลน</t>
  </si>
  <si>
    <t>รายได้เบ็ดเตล็ดอื่นๆ</t>
  </si>
  <si>
    <t>รายได้ค่าปรับอื่นๆ</t>
  </si>
  <si>
    <t>หมวดภาษีจัดสรร</t>
  </si>
  <si>
    <t>ภาษีธุรกิจเฉพาะ</t>
  </si>
  <si>
    <t>ภาษีสุรา</t>
  </si>
  <si>
    <t>ภาษีสรรพสามิต</t>
  </si>
  <si>
    <t>ค่าภาคหลวงแร่</t>
  </si>
  <si>
    <t>หมวดเงินอุดหนุนทั่วไป</t>
  </si>
  <si>
    <t>รวม</t>
  </si>
  <si>
    <t>งานไฟฟ้าถนน</t>
  </si>
  <si>
    <t>เงินประจำตำแหน่งนายก/รองนายก</t>
  </si>
  <si>
    <t>เงินตอบแทนพิเศษนายก/รองนายก</t>
  </si>
  <si>
    <t>รายงานประมาณการรายรับ</t>
  </si>
  <si>
    <t>องค์การบริหารส่วนตำบลต้นผึ้ง</t>
  </si>
  <si>
    <t>อำเภอพังโคน  จังหวัดสกลนคร</t>
  </si>
  <si>
    <t>ปี 2555</t>
  </si>
  <si>
    <t>ปี 2556</t>
  </si>
  <si>
    <t>ยอดต่าง (%)</t>
  </si>
  <si>
    <t>ปี 2557</t>
  </si>
  <si>
    <t>ประมาณการ</t>
  </si>
  <si>
    <t>รายรับจริง</t>
  </si>
  <si>
    <t>รวมหมวดภาษีอากร</t>
  </si>
  <si>
    <t>หมวดค่าธรรมเนียม ค่าปรับ และใบอนุญาต</t>
  </si>
  <si>
    <t>รวมหมวดค่าธรรมเนียม ค่าปรับ และใบอนุญาต</t>
  </si>
  <si>
    <t>หมวดรายได้จากทรัพย์สิน</t>
  </si>
  <si>
    <t>รวมหมวดรายได้จากทรัพย์สิน</t>
  </si>
  <si>
    <t>รวมหมวดรายได้เบ็ดเตล็ดอื่นๆ</t>
  </si>
  <si>
    <t>ภาษีมูลค่าเพิ่มตาม พ.ร.บ. กำหนดแผนกระจายอำนาจฯ</t>
  </si>
  <si>
    <t>ภาษีมูลค่าเพิ่ม 1 ใน 9</t>
  </si>
  <si>
    <t>ค่าภาคหลวงปิโตรเลียม</t>
  </si>
  <si>
    <t>ค่าธรรมเนียมน้ำบาดาล</t>
  </si>
  <si>
    <t>รวมหมวดภาษีจัดสรร</t>
  </si>
  <si>
    <t>เงินอุดหนุนทั่วไปสำหรับดำเนินการตามอำนาจและหน้าที่ฯ</t>
  </si>
  <si>
    <t>รวมหมวดเงินอุดหนุนทั่วไป</t>
  </si>
  <si>
    <t>รวมทุกหมวด</t>
  </si>
  <si>
    <t>รายงานประมาณการรายจ่าย</t>
  </si>
  <si>
    <t>อำเภอพังโคน    จังหวัดสกลนคร</t>
  </si>
  <si>
    <t>รายจ่ายจริง</t>
  </si>
  <si>
    <t>แผนงานบริหารงานทั่วไป</t>
  </si>
  <si>
    <t>เงินค่าตอบแทนประจำตำแหน่งนายก/รองนายก</t>
  </si>
  <si>
    <t>เงินค่าตอบแทนพิเศษนายก/รองนายก</t>
  </si>
  <si>
    <t>รวมเงินเดือน (ฝ่ายการเมือง)</t>
  </si>
  <si>
    <t>รวมเงินเดือน (ฝ่ายประจำ)</t>
  </si>
  <si>
    <t>ค่าตอบแทนการปฏิบัติงานนอกเวลาราชการ</t>
  </si>
  <si>
    <t>เงินช่วยเหลือค่ารักษาพยาบาล</t>
  </si>
  <si>
    <t>รวมค่าตอบแทน</t>
  </si>
  <si>
    <t>รายจ่ายเพื่อให้ได้มาซึ่งบริการ</t>
  </si>
  <si>
    <t>รายจ่ายเกี่ยวกับการรับรองและพิธีการ</t>
  </si>
  <si>
    <t>รวมค่าใช้สอย</t>
  </si>
  <si>
    <t>วัสดุสำนักงาน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</si>
  <si>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</si>
  <si>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</si>
  <si>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</si>
  <si>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</si>
  <si>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</si>
  <si>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รวมค่าวัสดุ</t>
  </si>
  <si>
    <t>รวมค่าสาธารณูปโภค</t>
  </si>
  <si>
    <t>รวมงบดำเนินการ</t>
  </si>
  <si>
    <t>รวมค่าครุภัณฑ์</t>
  </si>
  <si>
    <t>รวมงบลงทุน</t>
  </si>
  <si>
    <t>เงินอุดหนุนองค์กรปกครองส่วนท้องถิ่น</t>
  </si>
  <si>
    <t>รวมเงินอุดหนุน</t>
  </si>
  <si>
    <t>รวมงบเงินอุดหนุน</t>
  </si>
  <si>
    <t>รวมงบบุคลากร</t>
  </si>
  <si>
    <t>รวมแผนงานบริหารงานทั่วไป</t>
  </si>
  <si>
    <t>แผนงานการรักษาความสงบภายใน</t>
  </si>
  <si>
    <t>วัสดุไฟฟ้าและวิทยุ</t>
  </si>
  <si>
    <t>วัสดุเครื่องดับเพลิง</t>
  </si>
  <si>
    <t>วัสดุอื่นๆ</t>
  </si>
  <si>
    <t>งานป้องกันภัยฝ่ายพลเรือนและระงับอัคคีภัย</t>
  </si>
  <si>
    <t>รวมแผนงานการรักษาความสงบภายใน</t>
  </si>
  <si>
    <t>แผนงานการศึกษา</t>
  </si>
  <si>
    <t>งานบริหารทั่วไปเกี่ยวกับการศึกษา</t>
  </si>
  <si>
    <t>ค่าอาหารเสริม (นม)</t>
  </si>
  <si>
    <t>รวมแผนงานการศึกษา</t>
  </si>
  <si>
    <t>แผนงานสาธารณสุข</t>
  </si>
  <si>
    <t>งานบริการสาธารณสุขและงานสาธารณสุขอื่น</t>
  </si>
  <si>
    <t>เงินอุดหนุนกิจการที่เป็นสาธารณะประโยชน์</t>
  </si>
  <si>
    <t>รวมแผนงานสาธารณสุข</t>
  </si>
  <si>
    <t>แผนงานสังคมสงเคราะห์</t>
  </si>
  <si>
    <t>รวมแผนงานสังคมสงเคราะห์</t>
  </si>
  <si>
    <t>แผนงานเคหะและชุมชน</t>
  </si>
  <si>
    <t>งานบริหารทั่วไปเกี่ยวกับเคหะและชุมชน</t>
  </si>
  <si>
    <t>วัสดุก่อสร้าง</t>
  </si>
  <si>
    <t>ค่าบำรุงรักษาและปรับปรุงที่ดินและสิ่งก่อสร้าง</t>
  </si>
  <si>
    <t>รวมค่าที่ดินและสิ่งก่อสร้าง</t>
  </si>
  <si>
    <t>รวมแผนงานเคหะและชุมชน</t>
  </si>
  <si>
    <t>แผนงานสร้างความเข้มแข็งของชุมชน</t>
  </si>
  <si>
    <t>รวมแผนงานสร้างความเข้มแข็งของชุมชน</t>
  </si>
  <si>
    <t>แผนงานการศาสนาวัฒนธรรมและนันทนาการ</t>
  </si>
  <si>
    <t>งานกีฬาและนันทนาการ</t>
  </si>
  <si>
    <t>วัสดุเครื่องแต่งกาย</t>
  </si>
  <si>
    <t>วัสดุกีฬา</t>
  </si>
  <si>
    <t>แผนงานอุตสาหกรรมและการโยธา</t>
  </si>
  <si>
    <t>งานบริหารทั่วไปเกี่ยวกับอุตสาหกรรมและการโยธา</t>
  </si>
  <si>
    <t>งานก่อสร้างโครงสร้างพื้นฐาน</t>
  </si>
  <si>
    <t>รวมแผนงานอุตสาหกรรมและการโยธา</t>
  </si>
  <si>
    <t>แผนงานการเกษตร</t>
  </si>
  <si>
    <t>วัสดุการเกษตร</t>
  </si>
  <si>
    <t>รวมแผนงานการเกษตร</t>
  </si>
  <si>
    <t>แผนงานงบกลาง</t>
  </si>
  <si>
    <t>รวมงบกลาง</t>
  </si>
  <si>
    <t>รวมแผนงานงบกลาง</t>
  </si>
  <si>
    <t>รวมทุกแผนงาน</t>
  </si>
  <si>
    <t>ครุภัณฑ์สำนักงาน</t>
  </si>
  <si>
    <t>วัสดุวิทยาศาสตร์หรือการแพทย์</t>
  </si>
  <si>
    <t>ค่าธรรมเนียมจดทะเบียนสิทธิและนิติกรรมที่ดิน</t>
  </si>
  <si>
    <t>ข้อบัญญัติงบประมาณรายจ่าย</t>
  </si>
  <si>
    <t>งบ/หมวด/ประเภทรายจ่าย</t>
  </si>
  <si>
    <t>แผนงาน</t>
  </si>
  <si>
    <t>การรักษาความ</t>
  </si>
  <si>
    <t>การศึกษา</t>
  </si>
  <si>
    <t>สาธารณสุข</t>
  </si>
  <si>
    <t>ศาสนาวัฒนธรรม</t>
  </si>
  <si>
    <t>และนันทนาการ</t>
  </si>
  <si>
    <t>การเกษตร</t>
  </si>
  <si>
    <t>อุตสาหกรรม</t>
  </si>
  <si>
    <t>สงบภายใน</t>
  </si>
  <si>
    <t>งานทั่วไป</t>
  </si>
  <si>
    <t>บริหาร</t>
  </si>
  <si>
    <t>เงินตอบแทนเลขานุการนายก</t>
  </si>
  <si>
    <t>เงินตอบแทนสมาชิกสภา อปท.</t>
  </si>
  <si>
    <t>เงินเพิ่มต่างๆ ของพนักงาน</t>
  </si>
  <si>
    <t>เงินเพิ่มต่างๆ ของพนักงานจ้าง</t>
  </si>
  <si>
    <t>ค่าตอบแทนผู้ปฏิบัติราชการอันเป็นประโยชน์</t>
  </si>
  <si>
    <t>รายจ่ายเกี่ยวเนื่องกับการปฏิบัติราชการ</t>
  </si>
  <si>
    <t>- โครงการพัฒนาบุคลากร</t>
  </si>
  <si>
    <t>- โครงการแผนที่ภาษีและทะเบียนทรัพย์สิน</t>
  </si>
  <si>
    <t>- โครงการสนับสนุนการดำเนินงาน อปพร.</t>
  </si>
  <si>
    <t>- โครงการจัดงานวันเด็ก</t>
  </si>
  <si>
    <t>- โครงการสนับสนุนจัดการศึกษาขั้นพื้นฐาน</t>
  </si>
  <si>
    <t>- โครงการจัดงานวันผู้สุงอายุ</t>
  </si>
  <si>
    <t>- โครงการส่งเสริมการเล่นกีฬา</t>
  </si>
  <si>
    <t>- โครงการส่งเสริมทำนุบำรุงศาสนา</t>
  </si>
  <si>
    <t>- โครงการสถานีสูบน้ำด้วยไฟฟ้า</t>
  </si>
  <si>
    <t>อาหารเสริม (นม)</t>
  </si>
  <si>
    <t>- โครงการถนน คสล.</t>
  </si>
  <si>
    <t>ค่าบำรุงรักษาและปรับปรุงที่ดินสิ่งก่อสร้าง</t>
  </si>
  <si>
    <t>ค่าธรรมเนียมจดทะเบียนพานิชย์</t>
  </si>
  <si>
    <t>ค่าตอบแทนพนักงานจ้าง</t>
  </si>
  <si>
    <t>งาน</t>
  </si>
  <si>
    <t>งบดำเนินงาน</t>
  </si>
  <si>
    <t>ค่าน้ำประปา ค่าน้ำบาดาล</t>
  </si>
  <si>
    <t>ค่าบริการโทรศัพท์</t>
  </si>
  <si>
    <t>ค่าบริการไปรษณีย์</t>
  </si>
  <si>
    <t>วัสดุดนตรี</t>
  </si>
  <si>
    <t>เงินอุดหนุนกิจการที่เป็นสาธารณประโยชน์</t>
  </si>
  <si>
    <t>และการโยธา</t>
  </si>
  <si>
    <t>ปี 2558</t>
  </si>
  <si>
    <t>สป</t>
  </si>
  <si>
    <t>คลัง</t>
  </si>
  <si>
    <t>ช่าง</t>
  </si>
  <si>
    <t>ศึกษา</t>
  </si>
  <si>
    <t>สวัสดิการ</t>
  </si>
  <si>
    <t>(ลงชื่อ)</t>
  </si>
  <si>
    <t>ประจำปีงบประมาณ  2559</t>
  </si>
  <si>
    <t>ปี 2559</t>
  </si>
  <si>
    <t>คำแถลงงบประมาณ</t>
  </si>
  <si>
    <t>ประกอบงบประมาณรายจ่ายประจำปีงบประมาณ  พ.ศ. 2559</t>
  </si>
  <si>
    <t>ท่านประธานสภาฯ  และสมาชิกสภาองค์การบริหารส่วนตำบลต้นผึ้ง</t>
  </si>
  <si>
    <t>บัดนี้  ถึงเวลาที่คณะผู้บริหารองค์การบริหารส่วนตำบลต้นผึ้ง  จะได้เสนอร่างข้อบัญญัติงบประมาณรายจ่ายประจำปี</t>
  </si>
  <si>
    <t>1.1  งบประมาณรายจ่ายทั่วไป</t>
  </si>
  <si>
    <t>1.1.1  เงินฝากธนาคาร</t>
  </si>
  <si>
    <t>1.1.2  เงินสะสม</t>
  </si>
  <si>
    <t>1.1.3  ทุนสำรองเงินสะสม</t>
  </si>
  <si>
    <t>1.1.4  รายการกันเงินไว้แบบก่อหนี้ผูกพันและยังไม่ได้เบิกจ่าย</t>
  </si>
  <si>
    <t>1.1.5  รายการที่ได้กันเงินไว้โดยยังไม่ได้ก่อหนี้ผูกพัน</t>
  </si>
  <si>
    <t>1.2  เงินกู้คงค้าง</t>
  </si>
  <si>
    <t>(1)  รายรับจริงทั้งสิ้น</t>
  </si>
  <si>
    <t>หมวดภาษีอาการ</t>
  </si>
  <si>
    <t>หมวดรายได้จากสาธารณูปโภคและการพาณิชย์</t>
  </si>
  <si>
    <t>หมวดรายได้จากทุน</t>
  </si>
  <si>
    <t>(2)  เงินอุดหนุนที่รัฐบาลให้โดยระบุวัตถุประสงค์</t>
  </si>
  <si>
    <t>(3)  รายจ่ายจริง</t>
  </si>
  <si>
    <t>งบรายจ่ายอื่น</t>
  </si>
  <si>
    <t>(4)  รายจ่ายที่จ่ายจากเงินอุดหนุนที่รัฐบาลให้โดยระบุวัตถุประสงค์</t>
  </si>
  <si>
    <t>(5)  รายจ่ายที่จ่ายจากเงินสะสม</t>
  </si>
  <si>
    <t>(6)  รายจ่ายที่จ่ายจากเงินทุนสำรองเงินสะสม</t>
  </si>
  <si>
    <t>จำนวน</t>
  </si>
  <si>
    <t>บาท</t>
  </si>
  <si>
    <t>ประกอบด้วย</t>
  </si>
  <si>
    <t>ในปีงบประมาณ  พ.ศ.  2558  ณ  วันที่  30  มิถุนายน  พ.ศ.  2558  องค์กรปกครองส่วนท้องถิ่น</t>
  </si>
  <si>
    <t>มีสถานะการเงิน  ดังนี้</t>
  </si>
  <si>
    <r>
      <t xml:space="preserve">1.  </t>
    </r>
    <r>
      <rPr>
        <b/>
        <u/>
        <sz val="14"/>
        <color theme="1"/>
        <rFont val="TH SarabunPSK"/>
        <family val="2"/>
      </rPr>
      <t>สถานะการคลัง</t>
    </r>
  </si>
  <si>
    <t>-</t>
  </si>
  <si>
    <t xml:space="preserve">     -    โครงการ</t>
  </si>
  <si>
    <r>
      <t xml:space="preserve">2. </t>
    </r>
    <r>
      <rPr>
        <b/>
        <u/>
        <sz val="14"/>
        <color theme="1"/>
        <rFont val="TH SarabunPSK"/>
        <family val="2"/>
      </rPr>
      <t xml:space="preserve"> การบริหารงบประมาณ</t>
    </r>
    <r>
      <rPr>
        <b/>
        <sz val="14"/>
        <color theme="1"/>
        <rFont val="TH SarabunPSK"/>
        <family val="2"/>
      </rPr>
      <t xml:space="preserve">  ในปีงบประมาณ  พ.ศ.  2558  ณ  วันที่  30  มิถุนายน  พ.ศ.  2558</t>
    </r>
  </si>
  <si>
    <t>ต่อสภาอีกครั้งหนึ่ง  ฉะนั้นในโอกาสนี้คณะผู้บริหารจึงขอชี้แจงให้ท่านประธานสภาและสมาชิกทุกท่านได้ทราบถึงสถานะการคลัง</t>
  </si>
  <si>
    <t>ตลอดจนหลักการและแนวนโยบายในการดำเนินการในปีงบประมาณ  พ.ศ.  2559  ดังต่อไปนี้</t>
  </si>
  <si>
    <t>ประจำปีงบประมาณ  พ.ศ.  2559</t>
  </si>
  <si>
    <t>รายรับ</t>
  </si>
  <si>
    <t>ปี  2557</t>
  </si>
  <si>
    <t>รวมรายได้จัดเก็บ</t>
  </si>
  <si>
    <t>รายได้ที่รัฐบาลเก็บแล้วจัดสรรให้องค์กรปกครองส่วนท้องถิ่น</t>
  </si>
  <si>
    <t>รวมรายได้ที่รัฐบาลเก็บแล้วจัดสรรให้องค์กรปกครองส่วนท้องถิ่น</t>
  </si>
  <si>
    <t>รายได้ที่รัฐบาลอุดหนุนให้องค์กรปกครองส่วนท้องถิ่น</t>
  </si>
  <si>
    <t>รวมรายได้ที่รัฐบาลอุดหนุนให้องค์กรปกครองส่วนท้องถิ่น</t>
  </si>
  <si>
    <t>รายจ่าย</t>
  </si>
  <si>
    <t>จ่ายจากงบประมาณ</t>
  </si>
  <si>
    <t>รวมจ่ายจากงบประมาณ</t>
  </si>
  <si>
    <t>ยอดรวม</t>
  </si>
  <si>
    <t>ด้านบริหารทั่วไป</t>
  </si>
  <si>
    <t>ด้านบริการชุมชนและสังคม</t>
  </si>
  <si>
    <t>ด้านการดำเนินงานอื่น</t>
  </si>
  <si>
    <t>งบประมาณรายจ่ายทั้งสิ้น</t>
  </si>
  <si>
    <t>ด้านการเศรษฐกิจ</t>
  </si>
  <si>
    <t>ข้อบัญญัติ</t>
  </si>
  <si>
    <t>งบประมาณรายจ่ายประจำปีงบประมาณ  พ.ศ.  2559</t>
  </si>
  <si>
    <t>ขององค์การบริหารส่วนตำบลต้นผึ้ง</t>
  </si>
  <si>
    <t>อำเภอพังโคน   จังหวัดสกลนคร</t>
  </si>
  <si>
    <t>โดยที่เป็นการสมควรตั้งงบประมาณรายจ่ายประจำปีงบประมาณ  พ.ศ.  2559  อาศัยอำนาจตามความในพระราชบัญญัติ</t>
  </si>
  <si>
    <t>สภาตำบลและองค์การบริหารส่วนตำบล  พ.ศ.  2537  มาตรา  87  จึงตราข้อบัญญัติขึ้นไว้โดยความเห็นชอบของสภาองค์การ</t>
  </si>
  <si>
    <t>บริหารส่วนตำบลต้นผึ้ง  และโดยอนุมัติของนายอำเภอพังโคน</t>
  </si>
  <si>
    <t>ข้อ  1.  ข้อบัญญัตินี้เรียกว่าข้อบัญยัติงบประมาณรายจ่ายประจำปีงบประมาณ  พ.ศ.  2559</t>
  </si>
  <si>
    <t>ข้อ  2.  ข้อบัญญัตินี้ให้ใช้บังคับตั้งแต่วันที่  1  ตุลาคม  พ.ศ.  2558  เป็นต้นไป</t>
  </si>
  <si>
    <t>ข้อ  3.  งบประมาณรายจ่ายประจำปีงบประมาณ  พ.ศ.  2559  เป็นจำนวนรวมทั้งสิ้น   29,390,000.00  บาท</t>
  </si>
  <si>
    <t>ข้อ  4.  งบประมาณรายจ่ายทั่วไป  จ่ายจากรายได้จัดเก็บเอง  หมวดภาษีจัดสรรและหมวดเงินอุดหนุนทั่วไปเป็นจำนวน</t>
  </si>
  <si>
    <t>รวมทั้งสิ้น   29,390,000.00  บาท   โดยแยกรายละเอียดตามแผนงาน  ได้ดังนี้</t>
  </si>
  <si>
    <t>ข้อ  5.  ให้นายกองค์การบริหารส่วนตำบลต้นผึ้ง   ปฏิบัติการเบิกจ่ายเงินงบประมาณที่ได้รับอนุมัติให้เป็นไปตามระเบียบ</t>
  </si>
  <si>
    <t>การเบิกจ่ายเงินขององค์การบริหารส่วนตำบล</t>
  </si>
  <si>
    <t>ข้อ  6.  ให้นายกองค์การบริหารส่วนตำบลต้นผึ้ง  มีหน้าที่รักษาการให้เป็นไปตามบัญญัตินี้</t>
  </si>
  <si>
    <t>(ลงนาม)</t>
  </si>
  <si>
    <t>(นายวีระศักดิ์   จันทรเกต)</t>
  </si>
  <si>
    <t>นายกองค์การบริหารส่วนตำบลต้นผึ้ง</t>
  </si>
  <si>
    <t>(นายณรงค์   วิมลโสภณกิตติ)</t>
  </si>
  <si>
    <t>นายอำเภอพังโคน</t>
  </si>
  <si>
    <t>ค่าตอบแทนผู้ปฏิบัติราชการอันเป็นประโยชน์แก่องค์กรปกครองส่วนท้องถิ่น</t>
  </si>
  <si>
    <t>ตั้งจ่ายจากเงินรายได้  (สำนักงานปลัดฯ)</t>
  </si>
  <si>
    <t>รายงานรายละเอียดประมาณการรายจ่ายงบประมาณรายจ่ายทั่วไป</t>
  </si>
  <si>
    <t>เพื่อจ่ายเป็นค่าจ้างเหมาบริการคนงานประจำรถบรรทุกน้ำในการปฏิบัติราชการเพื่อให้</t>
  </si>
  <si>
    <t>บริการประชาชนด้านการป้องกันและบรรเทาสาะรณภัย เช่น ภัยแล้ง อัคคีภัย ฯลฯ</t>
  </si>
  <si>
    <t>รายจ่ายเกี่ยวเนื่องกับการปฏิบัติราชการที่ไม่เข้าลักษณะรายจ่ายหมวดอื่นๆ</t>
  </si>
  <si>
    <t>1. โครงการขับขี่ปลอดภัย</t>
  </si>
  <si>
    <t>เพื่อจ่ายเป็นค่าวัสดุ เครื่องเขียนและอุปกรณ์ ค่าอาหาร ค่าอาหารว่างและเครื่องดื่ม</t>
  </si>
  <si>
    <t>ค่าตอบแทนวิทยากร ฯลฯ</t>
  </si>
  <si>
    <t>2. โครงการสนับสนุนการดำเนินงาน อปพร.</t>
  </si>
  <si>
    <t>เพื่อจ่ายเป็นค่าซื้อวัสดุไฟฟ้าและวิทยุ เช่น หลอดฟ้า สายไฟฟ้า สวิทซ์ ปลั๊กไฟฟ้า ฯลฯ</t>
  </si>
  <si>
    <t>เพื่อจ่ายเป็นค่าซื้อวัสดุก่อสร้าง เช่น ไม้ต่างๆ เหล็ก ปูนซีเมนต์ ฯลฯ</t>
  </si>
  <si>
    <t>เพื่อจ่ายเป็นค่าซื้อวัสดุเครื่องดับเพลิง เช่น เครื่องดับเพลิง สายส่งน้ำ ชุดดับเพลิง ฯลฯ</t>
  </si>
  <si>
    <t>วัสดุอื่น</t>
  </si>
  <si>
    <t>เพื่อจ่ายเป็นค่าซื้อวัสดุอื่น เช่น เสื้อสะท้อนแสง กระบองไฟ ไฟฉาย ฯลฯ</t>
  </si>
  <si>
    <t>1. โครงการจัดหาเครื่องมือเครื่องใช้การปฏิบัติงาน</t>
  </si>
  <si>
    <t>เพื่อจ่ายเป็นค่าซื้อไฟสามเหลี่ยม (หยุดตรวจ)  จำนวน  2 อันๆ ละ 16,000 บาท</t>
  </si>
  <si>
    <t>เพื่อจ่ายเป็นเงินค่าตอบแทนนายก/รองนายกองค์การบริหารส่วนตำบล</t>
  </si>
  <si>
    <t>เพื่อจ่ายเป็นเงินค่าตอบแทนประจำตำแหน่งนายก/รองนายกองค์การบริหารส่วนตำบล</t>
  </si>
  <si>
    <t>เพื่อจ่ายเป็นเงินค่าตอบแทนพิเศษนายก/รองนายกองค์การบริหารส่วนตำบล</t>
  </si>
  <si>
    <t>เงินค่าตอบแทนเลขานุการ/ที่ปรึกษานายกเทศมนตรี นายกองค์การบริหารส่วนตำบล</t>
  </si>
  <si>
    <t>เพื่อจ่ายเป็นเงินค่าตอบแทนเลขานุการนายกองค์การบริหารส่วนตำบล</t>
  </si>
  <si>
    <t>เงินค่าตอบแทนสมาชิกสภาองค์กรปกครองส่วนท้องถิ่น</t>
  </si>
  <si>
    <t>เพื่อจ่ายเป็นเงินค่าตอบแทนสมาชิกสภาองค์กรปกครองส่วนท้องถิ่น  เลขานุการ</t>
  </si>
  <si>
    <t>สภาองค์กรปกครองส่วนท้องถิ่น</t>
  </si>
  <si>
    <t>เพื่อจ่ายเป็นเงินเดือนพนักงานส่วนท้องถิ่น</t>
  </si>
  <si>
    <t>เพื่อจ่ายเป็นเงินค่าครองชีพชั่วคราวพนักงานส่วนท้องถิ่น ฯลฯ</t>
  </si>
  <si>
    <t>เพื่อจ่ายเป็นเงินประจำตำแหน่งหัวหน้าส่วนราชการฯ</t>
  </si>
  <si>
    <t>เพื่อจ่ายเป็นเงินค่าตอบแทนพนักงานจ้าง</t>
  </si>
  <si>
    <t>เพื่อจ่ายเป็นเงินค่าครองชีพชั่วคราวพนักงานจ้างส่วนท้องถิ่น ฯลฯ</t>
  </si>
  <si>
    <t>เพื่อจ่ายเป็น</t>
  </si>
  <si>
    <t>เพื่อจ่ายเป็นค่าตอบแทนการปฏิบัติงานนอกเวลาราชการ</t>
  </si>
  <si>
    <t>เพื่อจ่ายเป็นค่าเช่าบ้าน/เช่าซื้อบ้านพนักงานส่วนท้องถิ่น</t>
  </si>
  <si>
    <t>เพื่อจ่ายเป็นเงินช่วยเหลือการศึกษาบุตรพนักงานส่วนท้องถิ่น</t>
  </si>
  <si>
    <t>เพื่อจ่ายเป็นค่าถ่ายเอกสาร ค่าซักฟอก ค่ากำจัดสิ่งปฏิกูล ค่าโฆษณาและเผยแพร่</t>
  </si>
  <si>
    <t>ค่าธรรมเนียมต่างๆ ค่าเบี้ยประกัน ค่าจ้างเหมาบริการ ค่าติดตั้งไฟฟ้า ประปา ฯลฯ</t>
  </si>
  <si>
    <t>1. โครงการพัฒนาบุคลากร</t>
  </si>
  <si>
    <t>เพื่อจ่ายเป็นค่าใช้จ่ายในการเดินทางไปราชการ เช่น ค่าเบี้ยเลี้ยงเดินทาง ค่าพาหนะ</t>
  </si>
  <si>
    <t>ค่าเช่าที่พัก ค่าลงทะเบียนต่างๆ ฯลฯ</t>
  </si>
  <si>
    <t>2. โครงการจัดทำแผนพัฒนาหมู่บ้าน/ท้องถิ่น</t>
  </si>
  <si>
    <t>เพื่อจ่ายเป็นค่าใช้จ่ายในการจัดทำโครงการ เช่น ค่าวัสดุ เครื่องเขียนอุปกรณ์ ค่าอาหาร</t>
  </si>
  <si>
    <t>ค่าอาหารว่างและเครื่องดื่ม ฯลฯ</t>
  </si>
  <si>
    <t>3. โครงการรณรงค์ป้องกันแก้ไขปัญหายาเสพติด</t>
  </si>
  <si>
    <t>1) ค่าใช้จ่ายอบรมและรณรงค์ป้องกันแก้ไขปัญหายาเสพติด</t>
  </si>
  <si>
    <t>ค่าอาหารว่างและเครื่องดื่ม ค่าตอบแทนวิทยากร ฯลฯ</t>
  </si>
  <si>
    <t>4. โครงการ อบต. เคลื่อนที่พบประชาชน</t>
  </si>
  <si>
    <t>5. โครงการป่าชุมชน</t>
  </si>
  <si>
    <t>เพื่อจ่ายเป็นค่าซ่อมแซมบำรุงรักษาทรัพย์สินเพื่อให้สามารถใช้งานได้ตามปกติ</t>
  </si>
  <si>
    <t>เพื่อจ่ายเป็นค่าซื้อวัสดุสำนักงาน เช่น กระดาษ ปากกา ดินสอ ลวดเย็บกระดาษ ธงชาติ</t>
  </si>
  <si>
    <t>ตรายาง ภาพเขียน แผนที่ พระบรมฉายาลักษณ์ น้ำดื่มสำหรับบริการประชาชน ฯลฯ</t>
  </si>
  <si>
    <t>เพื่อจ่ายเป็นค่าซื้อวัสดุงานบ้านงานครัว เช่น แปรง ไม้กวาด ถ้วยชาม ช้อนส้อม ถาด</t>
  </si>
  <si>
    <t>กระติกน้ำร้อน กระติกน้ำแข็ง ฯลฯ</t>
  </si>
  <si>
    <t>เพื่อจ่ายเป็นค่าซื้อวัสดยานพาหนะและขนส่ง เช่น แบตเตอรี่ ยางนอก ยางใน</t>
  </si>
  <si>
    <t>กรวยจราจร สัญญาณไฟกระพริบ/ไฟฉุกเฉิน ฯลฯ</t>
  </si>
  <si>
    <t>เพื่อจ่ายเป็นค่าซื้อวัสดุเชื้อเพลิงและหล่อลื่น เช่น นำมันดีเซล น้ำมันเบนซิน ฯลฯ</t>
  </si>
  <si>
    <t>เพื่อจ่ายเป็นค่าซื้อวัสดุโฆษณาและเผยแพร่ เช่น พู่กันและสี ภาพถ่ายดาวเทียม ฯลฯ</t>
  </si>
  <si>
    <t>เพื่อจ่ายเป็นค่าซื้อวัสดุคอมพิวเตอร์ เช่น ตลับผงหมึก แป้นพิมพ์ เมาส์ ฯลฯ</t>
  </si>
  <si>
    <t>งานบริหารทั่วไปเกี่ยวกับสังคมสงเคราะห์</t>
  </si>
  <si>
    <t>ตั้งจ่ายจากเงินรายได้  (กองคลัง)</t>
  </si>
  <si>
    <t>เพื่อจ่ายเป็นเงินค่าครองชีพชั่วคราวพนักงานจ้าง ฯลฯ</t>
  </si>
  <si>
    <t>เพื่อจ่ายเป็นค่าซื้อวัสดุสำนักงาน เช่น กระดาษ แบบพิมพ์ต่างๆ ฯลฯ</t>
  </si>
  <si>
    <t>เพื่อจ่ายเป็นค่าไปรษณีย์ ธนาณัติ ดวงตราไปรษณียากร ฯลฯ</t>
  </si>
  <si>
    <t>เพื่อจ่ายเป็นค่าไฟฟ้าในสำนักงาน/ที่สาธารณะ</t>
  </si>
  <si>
    <t>เพื่อจ่ายเป็นค่าน้ำประปา ค่าน้ำบาดาล</t>
  </si>
  <si>
    <t>เพื่อจ่ายเป็นค่าบริการโทรศัพท์</t>
  </si>
  <si>
    <t>ค่าบริการสื่อสารและโทรคมนาคม</t>
  </si>
  <si>
    <t>เพื่อจ่ายเป็นค่าการใช้ระบบอินเตอร์เน็ต</t>
  </si>
  <si>
    <t>1) ค่ารับรองในการต้อนรับบุคคลหรือคณะบุคคล</t>
  </si>
  <si>
    <t>ตั้งจ่ายจากเงินรายได้  (ส่วนสวัสดิการสังคม)</t>
  </si>
  <si>
    <t>เพื่อจ่ายเป็นเงินประโยชน์ตอบแทนอื่นเป็นกรณีพิเศษพนักงานส่วนท้องถิ่น พนักงานจ้าง</t>
  </si>
  <si>
    <t>เพื่อจ่ายเป็นค่าจ้างเหมาบริการต่างๆ</t>
  </si>
  <si>
    <t>เพื่อจ่ายเป็นค่ารับรองในการต้อนรับบุคคลหรือคณะบุคคล</t>
  </si>
  <si>
    <t>2. โครงการจัดงานวันผู้สูงอายุ</t>
  </si>
  <si>
    <t>3. โครงการส่งเสริมการเรียนรู้เศรษฐกิจพอเพียง</t>
  </si>
  <si>
    <t>4. โครงการฝึกอบรมอาชีพ</t>
  </si>
  <si>
    <t>5. โครงการครอบครัวอบอุ่น ห่างไกลยาเสพติด</t>
  </si>
  <si>
    <t>1. โครงการจัดหาเครื่องมือเครื่องใช้ปฏิบัติงาน</t>
  </si>
  <si>
    <t>คุณลักษณะตามเกณฑ์ราคากลางและคุณลักษณะพื้นฐานครุภัณฑ์คอมพิวเตอร์</t>
  </si>
  <si>
    <t>กระทรวงเทคโนโลยีสารสนเทศและการสื่อสาร</t>
  </si>
  <si>
    <t>ค่าที่ดินสิ่งก่อสร้าง</t>
  </si>
  <si>
    <t>ค่าต่อเติมหรือดัดแปลงอาคาร</t>
  </si>
  <si>
    <t>เพื่อจ่ายเป็นค่าจ้างเหมาบริการต่างๆ ฯลฯ</t>
  </si>
  <si>
    <t>เพื่อจ่ายเป็นค่าใช้จ่ายในการจัดทำโครงการ เช่น ค่าเดินสำรวจ ค่าเขียนแบบ ฯลฯ</t>
  </si>
  <si>
    <t>2. โครงการจัดทำทะเบียนแผนที่ภาษี</t>
  </si>
  <si>
    <t>เพื่อจ่ายเป็นค่าเงินสมทบกองทุนประกันสังคมในส่วนของนายจ้างตามอัตราที่กำหนด</t>
  </si>
  <si>
    <t>เพื่อจ่ายเป็นเงินสงเคราะห์เบี้ยยังชีพผู้ป่วยเอดส์</t>
  </si>
  <si>
    <t>เพื่อจ่ายเป็นค่าใช้จ่ายกรณีฉุกเฉินที่มีสารธารณภัยเกิดขึ้น หรือบรรเทาปัญหา</t>
  </si>
  <si>
    <t>ความเดือดร้อนของประชาชนเป็นส่วนรวม</t>
  </si>
  <si>
    <t>เพื่อจ่ายเป็นเงินสมทบกองทุนหลักประกันสุขภาพในระดับท้องถิ่นหรือพื้นที่</t>
  </si>
  <si>
    <t>เงินสมทบกองทุนบำเหน็จบำนาญข้าราชการส่วนท้องถิ่น (กบท.)</t>
  </si>
  <si>
    <t>เพื่อจ่ายเป็นเงินสมทบกองทุนบำเหน็จบำนาญข้าราชการส่วนท้องถิ่นในอัตราที่กำหนด</t>
  </si>
  <si>
    <t>งานส่งเสริมการเษตร</t>
  </si>
  <si>
    <t>1. โครงการสถานีสูบน้ำดวยไฟฟ้า</t>
  </si>
  <si>
    <t>2. โครงการส่งเสริมอาชีพตามแนวทางเศรษฐกิจพอเพียง</t>
  </si>
  <si>
    <t>2.1) ส่งเสริมการเลี้ยงกบ</t>
  </si>
  <si>
    <t>2.2) ส่งเสริมการเลี้ยงจิ้งหรีด</t>
  </si>
  <si>
    <t>2.4) ส่งเสริมการปลูกพืชผักสวนครัว</t>
  </si>
  <si>
    <t>2.3) ส่งเสริมการเลี้ยงไก่</t>
  </si>
  <si>
    <t>แผนพัฒนาสามปี  ยุทธศาสตร์การพัฒนาการเกษตรกรรมและอุตสาหกรรม</t>
  </si>
  <si>
    <t>แผนพัฒนาสามปี ยุทธศาสตร์การบริหารจัดการบ้านเมืองที่ดี</t>
  </si>
  <si>
    <t>แผนพัฒนาสามปี ยุทธศาสตร์การพัฒนาทรัพยากรมนุษย์</t>
  </si>
  <si>
    <t>แผนพัฒนาสามปี  ยุทธศาสตร์การบริหารจัดการบ้านเมืองที่ดี</t>
  </si>
  <si>
    <t>เพื่อจ่ายเป็นค่าซื้อวัสดุการเกษตร เช่น สารเคมีป้องกันและกำจัดศัตรูพืชและสัตว์</t>
  </si>
  <si>
    <t>อาหารสัตว์ พันธุ์พืช ปุ๋ย พันธ์สัตว์ปีกและสัตว์น้ำ วัสดุเพาะชำ ฯลฯ</t>
  </si>
  <si>
    <t>เพื่อจ่ายเป็นค่าไฟฟ้าสถานีสูบน้ำที่อยู่ในความรับผิดชอบของ อบต.</t>
  </si>
  <si>
    <t>เพื่อจ่ายเป็นค่าใช้จ่ายในการกำจัดขยะ  ค่าจ้างเหมาบริการต่างๆ ฯลฯ</t>
  </si>
  <si>
    <t>1. โครงการควบคุมป้องกันโรค</t>
  </si>
  <si>
    <t>นำมันเชื้อเพลิง ฯลฯ</t>
  </si>
  <si>
    <t>แผนพัฒนาสามปี  ยุทธศาสตร์การพัฒนาทรัพยากรมนุษย์</t>
  </si>
  <si>
    <t>2. โครงการควบคุมป้องกันโรคติดต่อทางเพศสัมพันธุ์</t>
  </si>
  <si>
    <t>เพื่อจ่ายเป็นค่าเบี้ยเลี้ยงเจ้าหน้าที่ประจำจุดตรวจ ค่าวัสดุ อุปกรณ์ในการตั้งจุดตรวจ</t>
  </si>
  <si>
    <t>1.1) ค่าใช้จ่ายตั้งจุดตรวจทางถนนช่วงเทศกาลปีใหม่-สงกรานต์</t>
  </si>
  <si>
    <t>อำนวยความสะดวกแก่ประชาชนช่วงเทศกาลปีใหม่ สงกรานต์</t>
  </si>
  <si>
    <t>1.2) ค่าใช้จ่ายอบรมและรณรงค์ป้องกันและลดอุบัติเหตุทางถนน</t>
  </si>
  <si>
    <t>2.1) ค่าใช้จ่ายร่วมกิจกรรมวัน อปพร.</t>
  </si>
  <si>
    <t>คุณลักษณะ เป็นไฟชนิดโปร่ง ใช้ไฟ 1 ระบบ (220 V) ตั้งตามราคาท้องตลาด</t>
  </si>
  <si>
    <t>เพื่อจ่ายเป็นค่าซ่อมแซมบำรุงรักษาทรัพย์สินเพื่อให้สามารถใช้งานได้ตามปกติ เช่น</t>
  </si>
  <si>
    <t>ซ่อมแซมประปาหมู่บ้าน หอกระจายข่าว ถนน ทางระบายน้ำ ฯลฯ</t>
  </si>
  <si>
    <t>ตั้งจ่ายจากเงินรายได้  (กองช่าง)</t>
  </si>
  <si>
    <t>เพื่อจ่ายเป็นค่าซื้อวัสดุก่อสร้าง เช่น ไม้ต่างๆ ปูนซีเมนต์ ทราย อิฐหรือซีเมนต์บล็อก</t>
  </si>
  <si>
    <t>กระเบื้อง สังกะสี ตะปู ฯลฯ เพื่อก่อสร้าง/ซ่อมแซมบ้านพักอาศัยคนยากจน</t>
  </si>
  <si>
    <t>โคมไฟฟ้า ไฟฉายสปอตไลท์ ฯลฯ</t>
  </si>
  <si>
    <t>กระเบื้อง สังกะสี ตะปู ฯลฯ เพื่อใช้ในกิจการของ อบต.</t>
  </si>
  <si>
    <t>ค่าถมดิน</t>
  </si>
  <si>
    <t>เพื่อจ่ายเป็นค่าลงดินลูกรังบริเวณที่ทำการ อบต. จำนวน  600 ลูกบาศก์เมตร</t>
  </si>
  <si>
    <t>ตั้งจ่ายจากเงินรายได้  (ส่วนการศึกษา)</t>
  </si>
  <si>
    <t>เพื่อจ่ายเป็นค่าโฆษณาและเผยแพร่ ค่าจ้างเหมาบริการต่างๆ ฯลฯ</t>
  </si>
  <si>
    <t>เพื่อจ่ายเป็นค่ารับรองในการต้อนรับบุคคล/คณะบุคคล ค่าใช้จ่ายในพิธีทางศาสนา ฯลฯ</t>
  </si>
  <si>
    <t>2. โครงการสนับสนุนค่าใช้จ่ายการบริหารสถานศึกษา</t>
  </si>
  <si>
    <t>เพื่อจ่ายเป็นเงินค่าอาหารกลางวันให้กับศูนย์พัฒนาเด็กเล็ก</t>
  </si>
  <si>
    <t>ตั้งจ่ายจากเงินอุดหนุน  (ส่วนการศึกษา)</t>
  </si>
  <si>
    <t>3. โครงการจัดงานวันเด็ก</t>
  </si>
  <si>
    <t>เพื่อจ่ายเป็นค่าใช้จ่ายในการจัดทำโครงการ เช่น ค่าวัสดุ เครื่องเขียนอุปกรณ์ ค่าเช่าเวที</t>
  </si>
  <si>
    <t>ค่าของรางวัล ฯลฯ</t>
  </si>
  <si>
    <t>4. โครงการสนับสนุนส่งเสริมการศึกษา</t>
  </si>
  <si>
    <t>เพื่อจ่ายเป็นค่าใช้จ่ายในการจัดทำโครงการ เช่น ค่าพาหนะ ค่าอาหารว่างและเครื่องดื่ม</t>
  </si>
  <si>
    <t>ค่าอาหาร ฯลฯ</t>
  </si>
  <si>
    <t>ซ่อมแซมศูนย์พัฒนาเด็กเล็ก ฯลฯ</t>
  </si>
  <si>
    <t>เพื่อจ่ายเป็นค่าซื้อวัสดุงานบ้านงานครัว เช่น ยาสีฟัน แปรงสีฟัน ผ้ากันเปื้อน ฯลฯ</t>
  </si>
  <si>
    <t>เพื่อจ่ายเป็นค่าซื้ออาหารเสริม (นม) ให้กับเด็กเล็กศูนย์พัฒนาเด็กเล็กและเด็กนักเรียน</t>
  </si>
  <si>
    <t>เพื่อจ่ายเป็นค่าไฟฟ้าที่ใช้ในศูนย์พัฒนาเด็กเล็ก</t>
  </si>
  <si>
    <t>เพื่อจ่ายเป็นเงินอุดหนุนโครงการอาหารกลางวันให้กับโรงเรียนในเขตตำบลต้นผึ้ง</t>
  </si>
  <si>
    <t>2. อุดหนุนโรงเรียนบ้านโคกสามัคคี</t>
  </si>
  <si>
    <t>1. อุดหนุนโรงเรียนสังกัด สพฐ. ในเขตตำบลต้นผึ้ง</t>
  </si>
  <si>
    <t>1. โครงการส่งเสริมการเล่นกีฬา</t>
  </si>
  <si>
    <t>2. โครงการแข่งขันกีฬาท้องถิ่นสัมพันธ์</t>
  </si>
  <si>
    <t>เพื่อจ่ายเป็นค่าซื้อวัสดุเครื่องแต่งกาย เช่น ชุดกีฬา ได้แก่ เสื้อ กางเกง ถุงเท้า ฯลฯ</t>
  </si>
  <si>
    <t>เพื่อจ่ายเป็นค่าซื้อวัสดุกีฬา เช่น ตะกร้อ ฟุตบอล วอลเลย์บอล ฯลฯ</t>
  </si>
  <si>
    <t>งานศาสนาวัฒนธรรมท้องถิ่น</t>
  </si>
  <si>
    <t>1. โครงการส่งเสริมทำนุบำรุงศาสนา</t>
  </si>
  <si>
    <t>2. โครงการจัดงานประเพณีท้องถิ่น</t>
  </si>
  <si>
    <t>เพื่อจ่ายเป็นค่าใช้จ่ายจัดงานประเพณีแข่งเรือ เช่น ค่าวัสดุอุปกรณ์ ค่าเงินรางวัล</t>
  </si>
  <si>
    <t>ค่าตอบแทนกรรมการ ฯลฯ</t>
  </si>
  <si>
    <t>เพื่อจ่ายเป็นค่าซื้อเครื่องคอมพิวเตอร์โน้ตบุ้ค สำหรับงานประมวลผล    3 เครื่องๆละ</t>
  </si>
  <si>
    <t>เพื่อจ่ายเป็นเงินอุดหนุนเทศบาลตำบลไฮหย่องโครงการศูนย์ข้อมูลข่าวสารจัดซื้อ-จ้าง</t>
  </si>
  <si>
    <t>ขององค์กรปกครองส่วนท้องถิ่นระดับอำเภอ</t>
  </si>
  <si>
    <t>เพื่อจ่ายเป็นค่าพาหนะ ค่าอาหาร ค่าวัสดุฯลฯ ในการนำ อปพร.ร่วมกิจกรรมวัน อปพร.</t>
  </si>
  <si>
    <t>เพื่อจ่ายเป็นค่าใช้จ่ายในการจัดทำโครงการ เช่น น้ำยาเคมีพ่นหมอกควัน ทรายอะเบส</t>
  </si>
  <si>
    <t>เพื่อจ่ายเป็นเงินอุดหนุนให้แก่ อสม.  กิจกรรมส่งเสริมพัฒนาด้านสาธารณสุขมูลฐาน</t>
  </si>
  <si>
    <t>เพื่อจ่ายเป็นค่าซื้อวัสดุไฟฟ้าและวิทยุ เช่น สายไฟฟ้า ปลั๊กไฟฟ้า สวิตซ์ไฟฟ้า หลอดไฟ</t>
  </si>
  <si>
    <t>เพื่อจ่ายเป็นค่าใช้จ่ายในการจัดทำโครงการ เช่น ค่าวัสดุ อุปกรณ์แข่งกีฬา ค่าโล่รางวัล</t>
  </si>
  <si>
    <t>ถ้วยรางวัล  เงินรางวัล ค่าตอบแทนกรรมการ ฯลฯ</t>
  </si>
  <si>
    <t>เพื่อจ่ายเป็นค่าใช้จ่ายในการจัดทำโครงการ เช่น ค่าวัสดุ  ค่าพาหนะ ค่าอาหารฯลฯ</t>
  </si>
  <si>
    <t>แยกเป็น</t>
  </si>
  <si>
    <t>3) ค่าใช้จ่ายฝึกอบรมสายข่าวยาเสพติด</t>
  </si>
  <si>
    <t>ค่าอาหารว่างและเครื่องดื่ม ค่าตอบแทนวิทยากร ค่าลงทะเบียนฯลฯ</t>
  </si>
  <si>
    <t>ประมาณการรายจ่ายรวมทั้งสิ้น   29,390,000  บาท  จ่ายจากรายได้จัดเก็บเอง  หมวดภาษีจัดสรรและหมวดเงินอุดหนุนทั่วไป</t>
  </si>
  <si>
    <t>หมายเหตุ</t>
  </si>
  <si>
    <t>เพื่อจ่ายเป็นเงินอุดหนุนที่ทำการปกครองอำเภอพังโคน โครงการจัดงานราชพิธี</t>
  </si>
  <si>
    <t>เพื่อจ่ายเป็นค่าใช้จ่ายในการจัดทำโครงการเช่น ค่าวัสดุอุปกรณ์ เบี้ยเลี้ยง ค่าพาหนะฯลฯ</t>
  </si>
  <si>
    <t>เพื่อจ่ายเป็นเงินอุดหนุนสภาวัฒนธรรมอำเภอพังโคน  โครงการวันวิสาขบูชา</t>
  </si>
  <si>
    <t>4.1) อบรมอาชีพนวดแผนไทย</t>
  </si>
  <si>
    <t>4.2) อบรมอาชีพระยะสั้น</t>
  </si>
  <si>
    <t>2.2) ค่าใช้จ่ายอบรมให้ความรู้ด้านสาธารณภัย</t>
  </si>
  <si>
    <t xml:space="preserve">เพื่อจ่ายเป็นค่าใช้จ่ายในการจัดทำโครงการ เช่น ค่าวัสดุ เครื่องเขียนอุปกรณ์ </t>
  </si>
  <si>
    <t>2.5) ส่งเสริมการปลูกพืชฤดูแล้ง</t>
  </si>
  <si>
    <t>ค่าอาหารว่างและเครื่องดื่ม ค่าตอบแทนวิทยากร ค่าเมล็ดพันธุ์พืช ฯลฯ</t>
  </si>
  <si>
    <t>ส่วนที่   1</t>
  </si>
  <si>
    <t>คำแถลงประกอบงบประมาณรายจ่าย</t>
  </si>
  <si>
    <t>ของ</t>
  </si>
  <si>
    <t>อำเภอพังโคน     จังหวัดสกลนคร</t>
  </si>
  <si>
    <t>งบ</t>
  </si>
  <si>
    <t>ประกอบร่างข้อบัญญัติ   งบประมาณรายจ่าย</t>
  </si>
  <si>
    <t>ของ องค์การบริหารส่วนตำบลต้นผึ้ง</t>
  </si>
  <si>
    <t>ด้าน</t>
  </si>
  <si>
    <t>ด้านบริหารงานทั่วไป</t>
  </si>
  <si>
    <t>รายจ่ายตามงานและงบรายจ่าย</t>
  </si>
  <si>
    <t>งานป้องกันภัย</t>
  </si>
  <si>
    <t>ฝ่ายพลเรือนและ</t>
  </si>
  <si>
    <t>ระงับอัคคีภัย</t>
  </si>
  <si>
    <t>เกี่ยวกับการศึกษา</t>
  </si>
  <si>
    <t>งานบริการ</t>
  </si>
  <si>
    <t>สาธารณสุขและ</t>
  </si>
  <si>
    <t>งานสาธารณสุขอื่น</t>
  </si>
  <si>
    <t>เกี่ยวกับเคหะ</t>
  </si>
  <si>
    <t>และชุมชน</t>
  </si>
  <si>
    <t>เกี่ยวกับสังคม</t>
  </si>
  <si>
    <t>สงเคราะห์</t>
  </si>
  <si>
    <t>งานศาสนา</t>
  </si>
  <si>
    <t>วัฒนธรรมท้องถิ่น</t>
  </si>
  <si>
    <t>งานกีฬา</t>
  </si>
  <si>
    <t>งานส่งเสริม</t>
  </si>
  <si>
    <t>ส่วนที่   2</t>
  </si>
  <si>
    <t>เรื่อง</t>
  </si>
  <si>
    <t>งบประมาณรายจ่ายประจำปีงบประมาณ</t>
  </si>
  <si>
    <t>พ.ศ.  2559</t>
  </si>
  <si>
    <t>หมวดค่าธรรมเนียม  ค่าปรับ  และใบอนุญาต</t>
  </si>
  <si>
    <t>ประมาณการใกล้เคียงกับรายรับจริงของปีที่ผ่านมา</t>
  </si>
  <si>
    <t>รายงานรายละเอียดประมาณการรายรับงบประมาณรายจ่ายทั่วไป</t>
  </si>
  <si>
    <t>ประมาณการรายรับรวมทั้งสิ้น</t>
  </si>
  <si>
    <t>ค่าใบอนุญาตอื่นๆ</t>
  </si>
  <si>
    <t>ดอกเบี้ย</t>
  </si>
  <si>
    <t>ภาษีมูลค่าเพิ่มตาม พ.ร.บ. กำหนดแผนฯ</t>
  </si>
  <si>
    <t>ภาษีมูลค่าเพิ่มตาม พ.ร.บ. จัดสรรรายได้ฯ</t>
  </si>
  <si>
    <t>ค่าธรรมเนียมจดทะเบียนนิติกรรมตามประมวลกฏหมายที่ดิน</t>
  </si>
  <si>
    <t>เงินอุดหนุนทั่วไป  สำหรับดำเนินการตามอำนาจหน้าที่และภารกิจถ่ายโอน</t>
  </si>
  <si>
    <t>เลือกทำ</t>
  </si>
  <si>
    <t>ประจำปีงบประมาณ   2559</t>
  </si>
  <si>
    <t>เงินค่าตอบแทนเลขานุการ/ที่ปรึกษานายกเทศฯ นายกองค์การบริหารส่วนตำบล</t>
  </si>
  <si>
    <t>%</t>
  </si>
  <si>
    <t>4. โครงการ อบต.เคลื่อนที่พบประชาชน</t>
  </si>
  <si>
    <t>รวมงบดำเนินงาน</t>
  </si>
  <si>
    <t>6. โครงการสนับสนุนส่วนราชการอื่นปฏิบัติภารกิจ</t>
  </si>
  <si>
    <t>7. โครงการตรวจสอบแนวเขตที่สาธารณะ</t>
  </si>
  <si>
    <t>รวมงานบริหารทั่วไป</t>
  </si>
  <si>
    <t>รวมงานบริหารงานคลัง</t>
  </si>
  <si>
    <t>3. โครงการหนึ่งตำบลหนึ่งทีมกู้ภัย</t>
  </si>
  <si>
    <t>4. โครงการป่าชุมชน</t>
  </si>
  <si>
    <t>รวมงานป้องกันภัยฝ่ายพลเรือนและระงับฯ</t>
  </si>
  <si>
    <t>4. โครงการส่งเสริมสนับสนุนการศึกษา</t>
  </si>
  <si>
    <t>รวมงานบริหารทั่วไปเกี่ยวกับการศึกษา</t>
  </si>
  <si>
    <t>2. โครงการควบคุมป้องกันโรคติดต่อทางเพศสัมพันธ์</t>
  </si>
  <si>
    <t>รวมงานบริการสาธารณสุขและงานสาธาฯ</t>
  </si>
  <si>
    <t>รวมงานบริหารทั่วไปเกี่ยวกับสังคมสงฯ</t>
  </si>
  <si>
    <t>1. โครงการประปาหมู่บ้าน</t>
  </si>
  <si>
    <t>รวมงานบริหารทั่วไปเกี่ยวกับเคหะและฯ</t>
  </si>
  <si>
    <t>รวมงานไฟฟ้าถนน</t>
  </si>
  <si>
    <t>งานกำจัดขยะมูลฝอยและสิ่งปฏิกูล</t>
  </si>
  <si>
    <t>รวมงานกำจัดขยะมูลฝอยและสิ่งปฏิกูล</t>
  </si>
  <si>
    <t>งานส่งเสริมและสนับสนุนความเข้มแข็งชุมชน</t>
  </si>
  <si>
    <t>1. โครงการส่งเสริมการประกอบอาชีพ</t>
  </si>
  <si>
    <t>รวมงานส่งเสริมและสนับสนุนความเข้มแช็ง</t>
  </si>
  <si>
    <t>รวมงานกีฬาและนันทนาการ</t>
  </si>
  <si>
    <t>รวมงานศาสนาวัฒนธรรมท้องถิ่น</t>
  </si>
  <si>
    <t>รวมแผนงานการศาสนาวัฒนธรรมและฯ</t>
  </si>
  <si>
    <t>1. โครงการปรับปรุงสถานที่ทำงาน</t>
  </si>
  <si>
    <t>ค่าต่อเติมหรือดัดแปลงอาคารบ้านพัก</t>
  </si>
  <si>
    <t>รวมค่าที่ดินสิ่งก่อสร้าง</t>
  </si>
  <si>
    <t>รวมงานบริหารทั่วไปเกี่ยวกับอุตสาหกรรมฯ</t>
  </si>
  <si>
    <t>1. โครงการถนนคอนกรีตเสริมเหล็ก (คสล.)</t>
  </si>
  <si>
    <t>2. โครงการถนนดินลูกรัง/ถนนเพื่อการเกษตร</t>
  </si>
  <si>
    <t>3. โครงการสะพานคอนกรีตเสริมเหล็ก</t>
  </si>
  <si>
    <t>4. โครงการทางระบายน้ำคอนกรีต</t>
  </si>
  <si>
    <t>รวมงานก่อสร้างโครงสร้างพื้นฐาน</t>
  </si>
  <si>
    <t>1. โครงการสถานีสูบน้ำด้วยไฟฟ้า</t>
  </si>
  <si>
    <t>3. โครงการควบคุมป้องกันโรคพืช/สัตว์</t>
  </si>
  <si>
    <t>4. โครงการปรับปรุงภูมิทัศน์ อบต.</t>
  </si>
  <si>
    <t>5. โครงการส่งเสริมกลุ่มอาชีพการเกษตร</t>
  </si>
  <si>
    <t>รวมงานส่งเสริมการเกษตร</t>
  </si>
  <si>
    <t>เงินตอบแทนเจ้าหน้าที่ในการเลือกตั้ง  เงินตอบแทนกรรมการสอบคัดเลือกพนักงาน</t>
  </si>
  <si>
    <t>ส่วนท้องถิ่น</t>
  </si>
  <si>
    <t>2) ค่าเลี้ยงรับรองประชุมสภาท้องถิ่น ค่าใช้จ่ายในพิธีทางศาสนา/รัฐพิธี</t>
  </si>
  <si>
    <t>2) ค่าใช้จ่ายศึกษาต่อต้านการใช้ยาเสพติดในเด็กนักเรียน (D.A.R.E)</t>
  </si>
  <si>
    <t>ค่าตอบแทนคณะกรรมการตรวจการจ้าง</t>
  </si>
  <si>
    <t>สังคม</t>
  </si>
  <si>
    <t>เคหะ</t>
  </si>
  <si>
    <t>เงินสมทบกองทุนบำเหน็จบำนาญ</t>
  </si>
  <si>
    <t>- โครงการขับขี่ปลอดภัย</t>
  </si>
  <si>
    <t>- โครงการจัดทำแผนพัฒนาหมู่บ้าน/ท้องถิ่น</t>
  </si>
  <si>
    <t>- โครงการรณรงค์ป้องกันแก้ไขปัญหายาเสพติด</t>
  </si>
  <si>
    <t>- โครงการ อบต.เคลื่อนที่พบประชาชน</t>
  </si>
  <si>
    <t>- โครงการป่าชุมชน</t>
  </si>
  <si>
    <t>- โครงการจัดหาเครื่องมือเครื่องใช้ปฏิบัติงาน</t>
  </si>
  <si>
    <t>- โครงการสนับสนุนค่าใช้จ่ายบริหารสถานศึกษา</t>
  </si>
  <si>
    <t>- โครงการควบคุม/ป้องกันโรค</t>
  </si>
  <si>
    <t>- โครงการควบคุมป้องกันโรคติดต่อทางเพศฯ</t>
  </si>
  <si>
    <t>- โครงการส่งเสริมการเรียนรู้เศรษฐกิจพอเพียง</t>
  </si>
  <si>
    <t>- โครงการฝึกอบรมอาชีพ</t>
  </si>
  <si>
    <t>- โครงการครอบครัวอบอุ่นห่างไกลยาเสพติด</t>
  </si>
  <si>
    <t>- โครงการแข่งขันกีฬาท้องถิ่นสัมพันธ์</t>
  </si>
  <si>
    <t>- โครงการจัดงานประเพณีท้องถิ่น</t>
  </si>
  <si>
    <t>- โครงการปรับปรุงสถานที่ทำงาน</t>
  </si>
  <si>
    <t>- โครงการส่งเสริมอาชีพเศรษฐกิจพอเพียง</t>
  </si>
  <si>
    <t>3. โครงการอาหารปลอดภัย</t>
  </si>
  <si>
    <t>4. โครงการขยะชุมชน</t>
  </si>
  <si>
    <t>ค่าอาหารว่างและเครื่องดื่ม ค่าตอบแทนวิทยากร ค่าตอบแทนกรรมการ ฯลฯ</t>
  </si>
  <si>
    <t>เพื่อจ่ายเป็นค่าก่อสร้างทางลาดสำหรับคนพิการ ขนาดความยาวไม่น้อยกว่า 6.00  เมตร</t>
  </si>
  <si>
    <t>3. อุดหนุนโรงเรียนบ้านต้นผึ้ง</t>
  </si>
  <si>
    <t>เพื่อจ่ายเป็นเงินอุดหนุนโครงการส่งเสริมความเป็นเลิศทางวิชาการ</t>
  </si>
  <si>
    <t>4. อุดหนุนโรงเรียนบ้านโนนขมิ้น</t>
  </si>
  <si>
    <t>เพื่อจ่ายเป็นเงินอุดหนุนโครงการเสริมสร้างสุขภาพอนามัยในเด็กนักเรียน</t>
  </si>
  <si>
    <t>เพื่อจ่ายเป็นเงินอุดหนุนโครงการค่ายพัฒนาเด็กและเยาวชน</t>
  </si>
  <si>
    <t>1. โครงการปรับปรุงอาคารสถานที่ทำงาน</t>
  </si>
  <si>
    <t>ค่าต่อเติมหรือดัดแปลงอาคารฯ</t>
  </si>
  <si>
    <t>- โครงการอาหารปลอดภัย</t>
  </si>
  <si>
    <t>- โครงการการจัดการขยะชุมชน</t>
  </si>
  <si>
    <t>4. โครงการการจัดการขยะชุมชน</t>
  </si>
  <si>
    <t>1. โครงการถนนคอนกรีตเสริมเหล็ก</t>
  </si>
  <si>
    <t>ปริมาณงานขนาดกว้าง  4.00 เมตร  ยาว  200 เมตร  หนา 0.15 เมตร</t>
  </si>
  <si>
    <t>(บาท)</t>
  </si>
  <si>
    <t>1.2) ถนนคอนกรีตเสริมเหล็กบ้านดอนดู่  หมู่ 6</t>
  </si>
  <si>
    <t>1.3) ถนนคอนกรีตเสริมเหล็กบ้านโคกสามัคคี  หมู่ 8</t>
  </si>
  <si>
    <t>เกี่ยวกับอุตสาหกรรม</t>
  </si>
  <si>
    <t>- โครงการถนนลูกรัง/ถนนเพื่อการเกษตร</t>
  </si>
  <si>
    <t>เพื่อจ่ายเป็นค่าก่อสร้างถนนคอนกรีตเสริมเหล็ก (คสล.)</t>
  </si>
  <si>
    <t>เพื่อจ่ายเป็นค่าเกรดถนนลูกรัง  ปริมาณงานเกรดถนนลูกรัง  พื้นที่ไม่น้อยกว่า  77,800</t>
  </si>
  <si>
    <t>พร้อมเกลี่ยแต่งเรียบ  รายละเอียดตามแบบ/ประมาณการ อบต.ต้นผึ้ง</t>
  </si>
  <si>
    <t>1.1)  ถนนคอนกรีตเสริมเหล็กบ้านขัวขอนแคน  หมู่  5</t>
  </si>
  <si>
    <t>ตารางเมตร  รายละเอียดตามแบบ/ประมาณการ  อบต. ต้นผึ้ง</t>
  </si>
  <si>
    <t>รายละเอียดตามแบบ/ประมาณการ  อบต.ต้นผึ้ง</t>
  </si>
  <si>
    <t>ความกว้างไม่น้อยกว่า 1.30  เมตร  รายละเอียดตามแบบ/ประมาณการ  อบต. ต้นผึ้ง</t>
  </si>
  <si>
    <t>เงินรายได้</t>
  </si>
  <si>
    <t>1/21</t>
  </si>
  <si>
    <t>2/21</t>
  </si>
  <si>
    <t>3/21</t>
  </si>
  <si>
    <t>4/21</t>
  </si>
  <si>
    <t>5/21</t>
  </si>
  <si>
    <t>6/21</t>
  </si>
  <si>
    <t>7/21</t>
  </si>
  <si>
    <t>8/21</t>
  </si>
  <si>
    <t>9/21</t>
  </si>
  <si>
    <t>10/21</t>
  </si>
  <si>
    <t>11/21</t>
  </si>
  <si>
    <t>12/21</t>
  </si>
  <si>
    <t>13/21</t>
  </si>
  <si>
    <t>14/21</t>
  </si>
  <si>
    <t>15/21</t>
  </si>
  <si>
    <t>16/21</t>
  </si>
  <si>
    <t>17/21</t>
  </si>
  <si>
    <t>18/21</t>
  </si>
  <si>
    <t>19/21</t>
  </si>
  <si>
    <t>20/21</t>
  </si>
  <si>
    <t>21/21</t>
  </si>
  <si>
    <t>ความเห็น</t>
  </si>
  <si>
    <t>(       )   อนุมัติ</t>
  </si>
  <si>
    <t>(       )   ไม่อนุมัติ  เพราะ.....................</t>
  </si>
  <si>
    <t>รายการค่าใช้จ่ายประเภทเงินเดือน ค่าจ้งพนักงานจ้างและประโยชน์ตอบแทนอื่น</t>
  </si>
  <si>
    <t>ขององค์การบริหารส่วนตำบลต้นผึ้ง  ประจำปีงบประมาณ  พ.ศ.  ๒๕๕๙</t>
  </si>
  <si>
    <t>งบประมาณที่ตั้งไว้</t>
  </si>
  <si>
    <t>เงินเดือนพนักงานฯ</t>
  </si>
  <si>
    <t>รายละเอียดงบประมาณ</t>
  </si>
  <si>
    <t>เงินประโยชน์ตอบแทนอื่นเป็นกรณีพิเศษ</t>
  </si>
  <si>
    <t>รวมเป็นเงินทั้งสิน</t>
  </si>
  <si>
    <t>คิดเป็นร้อยละ</t>
  </si>
  <si>
    <t>งบประมาณรายจ่ายประจำปีงบประมาณ พ.ศ. ๒๕๕๙  =</t>
  </si>
  <si>
    <t>คิดเป็นร้อยละ ๓๘.๑๑ ของงบประมาณรายจ่ายประจำปีงบประมาณ  พ.ศ.  ๒๕๕๙</t>
  </si>
  <si>
    <t>รายละเอียดค่าตอบแทน</t>
  </si>
  <si>
    <t>นายกองค์การบริหารส่วนตำบล/รองนายกองค์การบริหารส่วนตำบล</t>
  </si>
  <si>
    <t>เลขานุการนายกองค์การบริหารส่วนตำบล/ประธานสภาฯ/รองประธานสภาฯ</t>
  </si>
  <si>
    <t>สมาชิกสภาฯ/เลขานุการสภาองค์การบริหารส่วนตำบล ปี ๒๕๕๙</t>
  </si>
  <si>
    <t>๑)</t>
  </si>
  <si>
    <t>ประเภทค่าตอบแทนรายเดือน  ดังนี้</t>
  </si>
  <si>
    <t>- ตำแหน่งนายกฯ</t>
  </si>
  <si>
    <t>- ตำแหน่งรองนายกฯ</t>
  </si>
  <si>
    <t>อบต.ต้นผึ้ง</t>
  </si>
  <si>
    <t>งบประมาณรายจ่ายประจำปี  ๒๕๕๙</t>
  </si>
  <si>
    <t>อปท.</t>
  </si>
  <si>
    <t>รายจ่ายประจำ</t>
  </si>
  <si>
    <t>ด้านยาเสพติด</t>
  </si>
  <si>
    <t>ด้านการศึกษา</t>
  </si>
  <si>
    <t>ด้านส่งเสริมอาชีพ</t>
  </si>
  <si>
    <t>ด้านการกีฬา</t>
  </si>
  <si>
    <t>ด้านการท่องเที่ยว</t>
  </si>
  <si>
    <t>ด้านประเพณีฯ</t>
  </si>
  <si>
    <t>ผู้รายงาน</t>
  </si>
  <si>
    <t>(นายปิยะกรณ์   ไสยวรรณ)</t>
  </si>
  <si>
    <t>ปลัดองค์การบริหารส่วนตำบล</t>
  </si>
  <si>
    <t>รายละเอียดการตั้งงบประมาณรายจ่ายขององค์กรปกครองส่วนท้องถิ่นจังหวัดสกลนคร</t>
  </si>
  <si>
    <t>ประจำปีงบประมาณ  พ.ศ.  ๒๕๕๙</t>
  </si>
  <si>
    <t>องค์การบริหารส่วนตำบลต้นผึ้ง  อำเภอพังโคน   จังหวัดสกลนคร</t>
  </si>
  <si>
    <t>๒)</t>
  </si>
  <si>
    <t>ประเภทค่าตอบแทนประจำตำแหน่ง  ดังนี้</t>
  </si>
  <si>
    <t>๓)</t>
  </si>
  <si>
    <t>ประเภทค่าตอบแทนพิเศษ  ดังนี้</t>
  </si>
  <si>
    <t>๔)</t>
  </si>
  <si>
    <t>ค่าตอบแทนรายเดือน  ดังนี้</t>
  </si>
  <si>
    <t>- ตำแหน่งประธานสภา อบต.</t>
  </si>
  <si>
    <t>- ตำแหน่งรองประธานสภา อบต.</t>
  </si>
  <si>
    <t>- ตำแหน่งสมาชิกสภา อบต.</t>
  </si>
  <si>
    <t>- ตำแหน่งเลขานุการสภา อบต.</t>
  </si>
  <si>
    <t>- ตำแหน่งเลขานุการนายก อบต.</t>
  </si>
  <si>
    <t>x</t>
  </si>
  <si>
    <t>=</t>
  </si>
  <si>
    <t>รวมทั้งสิ้น</t>
  </si>
  <si>
    <t>ตามมาตรา  ๓๕  แห่งพระราชบัญญัติบริหารงานบุคคลส่วนท้องถิ่น  พ.ศ.  ๒๕๔๒</t>
  </si>
  <si>
    <t>ประกาศ  ณ  วันที่   25  กันยายน   พ.ศ.  2558</t>
  </si>
  <si>
    <t>2.3) ค่าเบี้ยเลี้ยง อปพร.  กรณีมีการสั่งใช้ อปพร. ให้ปฏิบัติงานตามอำนาจหน้าที่</t>
  </si>
  <si>
    <t>เพื่อจ่ายเป็นค่าเบี้ยเลี้ยง อปพร. กรณีมีการสั่งใช้ อปพร. ให้ปฏิบัติงานตามอำนาจหน้าที่</t>
  </si>
  <si>
    <t>หรือพื้นที่ไม่น้อยกว่า  800 ตรม.  ลงลูกรังไหล่ทางเฉลี่ยข้างละ 0.50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</si>
</sst>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6"/>
      <color theme="1"/>
      <name val="TH SarabunPSK"/>
      <family val="2"/>
    </font>
    <font>
      <sz val="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5"/>
      <color theme="1"/>
      <name val="TH SarabunPSK"/>
      <family val="2"/>
    </font>
    <font>
      <b/>
      <u/>
      <sz val="15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2.5"/>
      <color theme="1"/>
      <name val="TH SarabunPSK"/>
      <family val="2"/>
    </font>
    <font>
      <sz val="12.5"/>
      <color theme="1"/>
      <name val="TH SarabunPSK"/>
      <family val="2"/>
    </font>
    <font>
      <sz val="12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0" xfId="0" applyNumberFormat="1" applyFont="1"/>
    <xf numFmtId="0" fontId="3" fillId="0" borderId="0" xfId="0" applyFont="1"/>
    <xf numFmtId="43" fontId="2" fillId="0" borderId="0" xfId="1" applyFont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43" fontId="3" fillId="0" borderId="3" xfId="1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2" fillId="0" borderId="0" xfId="0" applyFont="1" applyAlignment="1">
      <alignment horizontal="left" indent="1"/>
    </xf>
    <xf numFmtId="43" fontId="2" fillId="0" borderId="2" xfId="1" applyFont="1" applyBorder="1"/>
    <xf numFmtId="43" fontId="2" fillId="0" borderId="14" xfId="1" applyFont="1" applyBorder="1"/>
    <xf numFmtId="43" fontId="3" fillId="0" borderId="3" xfId="1" applyFont="1" applyBorder="1"/>
    <xf numFmtId="43" fontId="3" fillId="0" borderId="0" xfId="1" applyFont="1"/>
    <xf numFmtId="43" fontId="3" fillId="0" borderId="6" xfId="1" applyFont="1" applyBorder="1"/>
    <xf numFmtId="0" fontId="2" fillId="0" borderId="12" xfId="0" applyFont="1" applyBorder="1" applyAlignment="1">
      <alignment horizontal="left" indent="2"/>
    </xf>
    <xf numFmtId="0" fontId="3" fillId="0" borderId="12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Border="1"/>
    <xf numFmtId="0" fontId="4" fillId="0" borderId="0" xfId="0" applyFont="1"/>
    <xf numFmtId="187" fontId="4" fillId="0" borderId="0" xfId="1" applyNumberFormat="1" applyFont="1"/>
    <xf numFmtId="0" fontId="4" fillId="0" borderId="0" xfId="0" applyFont="1" applyAlignment="1">
      <alignment horizontal="left" indent="2"/>
    </xf>
    <xf numFmtId="43" fontId="2" fillId="0" borderId="0" xfId="0" applyNumberFormat="1" applyFont="1" applyBorder="1"/>
    <xf numFmtId="0" fontId="3" fillId="0" borderId="0" xfId="0" applyFont="1" applyBorder="1"/>
    <xf numFmtId="0" fontId="2" fillId="0" borderId="14" xfId="0" applyFont="1" applyBorder="1"/>
    <xf numFmtId="0" fontId="2" fillId="0" borderId="0" xfId="0" applyFont="1" applyAlignment="1">
      <alignment horizontal="right"/>
    </xf>
    <xf numFmtId="43" fontId="3" fillId="0" borderId="0" xfId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43" fontId="7" fillId="0" borderId="0" xfId="1" applyFont="1"/>
    <xf numFmtId="0" fontId="2" fillId="0" borderId="0" xfId="0" applyFont="1" applyAlignment="1">
      <alignment horizontal="center"/>
    </xf>
    <xf numFmtId="43" fontId="2" fillId="0" borderId="0" xfId="1" quotePrefix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9" fillId="0" borderId="0" xfId="0" applyFont="1"/>
    <xf numFmtId="0" fontId="10" fillId="0" borderId="0" xfId="0" applyFont="1"/>
    <xf numFmtId="43" fontId="10" fillId="0" borderId="0" xfId="1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0" fontId="9" fillId="0" borderId="16" xfId="0" applyFont="1" applyBorder="1"/>
    <xf numFmtId="43" fontId="9" fillId="0" borderId="16" xfId="1" applyFont="1" applyBorder="1"/>
    <xf numFmtId="0" fontId="10" fillId="0" borderId="17" xfId="0" applyFont="1" applyBorder="1" applyAlignment="1">
      <alignment horizontal="left" indent="2"/>
    </xf>
    <xf numFmtId="43" fontId="10" fillId="0" borderId="17" xfId="1" applyFont="1" applyBorder="1"/>
    <xf numFmtId="0" fontId="9" fillId="0" borderId="17" xfId="0" applyFont="1" applyBorder="1"/>
    <xf numFmtId="43" fontId="9" fillId="0" borderId="17" xfId="1" applyFont="1" applyBorder="1"/>
    <xf numFmtId="0" fontId="11" fillId="0" borderId="0" xfId="0" applyFont="1"/>
    <xf numFmtId="43" fontId="11" fillId="0" borderId="0" xfId="1" applyFont="1"/>
    <xf numFmtId="0" fontId="2" fillId="0" borderId="0" xfId="0" applyFont="1" applyAlignment="1">
      <alignment horizontal="left" indent="17"/>
    </xf>
    <xf numFmtId="0" fontId="2" fillId="0" borderId="0" xfId="0" applyFont="1" applyAlignment="1">
      <alignment horizontal="left"/>
    </xf>
    <xf numFmtId="0" fontId="3" fillId="0" borderId="14" xfId="0" applyFont="1" applyBorder="1"/>
    <xf numFmtId="0" fontId="2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43" fontId="3" fillId="0" borderId="16" xfId="1" applyFont="1" applyBorder="1"/>
    <xf numFmtId="0" fontId="2" fillId="0" borderId="17" xfId="0" applyFont="1" applyBorder="1" applyAlignment="1">
      <alignment horizontal="left" indent="2"/>
    </xf>
    <xf numFmtId="43" fontId="2" fillId="0" borderId="17" xfId="1" applyFont="1" applyBorder="1"/>
    <xf numFmtId="0" fontId="3" fillId="0" borderId="17" xfId="0" applyFont="1" applyBorder="1"/>
    <xf numFmtId="43" fontId="3" fillId="0" borderId="17" xfId="1" applyFont="1" applyBorder="1"/>
    <xf numFmtId="0" fontId="12" fillId="0" borderId="0" xfId="0" applyFont="1"/>
    <xf numFmtId="43" fontId="12" fillId="0" borderId="0" xfId="1" applyFont="1"/>
    <xf numFmtId="187" fontId="2" fillId="0" borderId="0" xfId="1" applyNumberFormat="1" applyFont="1"/>
    <xf numFmtId="187" fontId="3" fillId="0" borderId="0" xfId="1" applyNumberFormat="1" applyFont="1"/>
    <xf numFmtId="0" fontId="2" fillId="0" borderId="0" xfId="0" applyFont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5" fillId="0" borderId="0" xfId="0" applyFont="1"/>
    <xf numFmtId="0" fontId="2" fillId="0" borderId="7" xfId="0" applyFont="1" applyBorder="1" applyAlignment="1">
      <alignment horizontal="left" indent="2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indent="2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14" fillId="0" borderId="5" xfId="1" applyFont="1" applyBorder="1"/>
    <xf numFmtId="43" fontId="14" fillId="0" borderId="6" xfId="1" applyFont="1" applyBorder="1"/>
    <xf numFmtId="43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43" fontId="3" fillId="0" borderId="5" xfId="1" applyFont="1" applyBorder="1"/>
    <xf numFmtId="0" fontId="3" fillId="0" borderId="19" xfId="0" applyFont="1" applyBorder="1"/>
    <xf numFmtId="43" fontId="3" fillId="0" borderId="20" xfId="1" applyFont="1" applyBorder="1"/>
    <xf numFmtId="43" fontId="3" fillId="0" borderId="21" xfId="1" applyFont="1" applyBorder="1"/>
    <xf numFmtId="0" fontId="2" fillId="0" borderId="22" xfId="0" applyFont="1" applyBorder="1" applyAlignment="1">
      <alignment horizontal="left" indent="2"/>
    </xf>
    <xf numFmtId="43" fontId="2" fillId="0" borderId="23" xfId="1" applyFont="1" applyBorder="1"/>
    <xf numFmtId="43" fontId="2" fillId="0" borderId="24" xfId="1" applyFont="1" applyBorder="1"/>
    <xf numFmtId="0" fontId="3" fillId="0" borderId="22" xfId="0" applyFont="1" applyBorder="1"/>
    <xf numFmtId="43" fontId="3" fillId="0" borderId="23" xfId="1" applyFont="1" applyBorder="1"/>
    <xf numFmtId="43" fontId="3" fillId="0" borderId="24" xfId="1" applyFont="1" applyBorder="1"/>
    <xf numFmtId="43" fontId="3" fillId="0" borderId="0" xfId="1" applyFont="1" applyBorder="1" applyAlignment="1">
      <alignment vertical="center"/>
    </xf>
    <xf numFmtId="43" fontId="2" fillId="0" borderId="0" xfId="1" applyFont="1" applyBorder="1"/>
    <xf numFmtId="0" fontId="3" fillId="0" borderId="7" xfId="0" applyFont="1" applyBorder="1" applyAlignment="1">
      <alignment horizontal="right"/>
    </xf>
    <xf numFmtId="43" fontId="3" fillId="0" borderId="7" xfId="1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2" fillId="0" borderId="0" xfId="0" applyFont="1" applyAlignment="1"/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>
      <alignment horizontal="left"/>
    </xf>
    <xf numFmtId="187" fontId="2" fillId="0" borderId="0" xfId="1" applyNumberFormat="1" applyFont="1" applyAlignment="1">
      <alignment horizontal="left"/>
    </xf>
    <xf numFmtId="0" fontId="8" fillId="0" borderId="0" xfId="0" applyFont="1"/>
    <xf numFmtId="0" fontId="2" fillId="0" borderId="23" xfId="0" applyFont="1" applyBorder="1"/>
    <xf numFmtId="0" fontId="2" fillId="0" borderId="24" xfId="0" applyFont="1" applyBorder="1"/>
    <xf numFmtId="0" fontId="2" fillId="0" borderId="22" xfId="0" applyFont="1" applyBorder="1"/>
    <xf numFmtId="0" fontId="3" fillId="0" borderId="0" xfId="0" applyFont="1" applyAlignment="1">
      <alignment horizontal="center"/>
    </xf>
    <xf numFmtId="0" fontId="17" fillId="0" borderId="22" xfId="0" applyFont="1" applyBorder="1"/>
    <xf numFmtId="0" fontId="17" fillId="0" borderId="23" xfId="0" applyFont="1" applyBorder="1"/>
    <xf numFmtId="0" fontId="17" fillId="0" borderId="24" xfId="0" applyFont="1" applyBorder="1"/>
    <xf numFmtId="43" fontId="17" fillId="0" borderId="17" xfId="1" applyFont="1" applyBorder="1"/>
    <xf numFmtId="0" fontId="17" fillId="0" borderId="0" xfId="0" applyFont="1"/>
    <xf numFmtId="43" fontId="2" fillId="0" borderId="22" xfId="1" applyFont="1" applyBorder="1"/>
    <xf numFmtId="43" fontId="17" fillId="0" borderId="22" xfId="1" applyFont="1" applyBorder="1"/>
    <xf numFmtId="43" fontId="17" fillId="0" borderId="24" xfId="1" applyFont="1" applyBorder="1"/>
    <xf numFmtId="0" fontId="3" fillId="0" borderId="10" xfId="0" applyFont="1" applyFill="1" applyBorder="1"/>
    <xf numFmtId="0" fontId="3" fillId="0" borderId="9" xfId="0" applyFont="1" applyFill="1" applyBorder="1"/>
    <xf numFmtId="0" fontId="3" fillId="0" borderId="13" xfId="0" applyFont="1" applyFill="1" applyBorder="1"/>
    <xf numFmtId="0" fontId="3" fillId="0" borderId="11" xfId="0" applyFont="1" applyFill="1" applyBorder="1"/>
    <xf numFmtId="0" fontId="3" fillId="0" borderId="8" xfId="0" applyFont="1" applyFill="1" applyBorder="1"/>
    <xf numFmtId="0" fontId="3" fillId="0" borderId="15" xfId="0" applyFont="1" applyFill="1" applyBorder="1"/>
    <xf numFmtId="43" fontId="3" fillId="0" borderId="3" xfId="1" applyFont="1" applyFill="1" applyBorder="1" applyAlignment="1">
      <alignment horizontal="center"/>
    </xf>
    <xf numFmtId="187" fontId="3" fillId="0" borderId="0" xfId="1" applyNumberFormat="1" applyFont="1" applyBorder="1"/>
    <xf numFmtId="187" fontId="17" fillId="0" borderId="0" xfId="1" applyNumberFormat="1" applyFont="1"/>
    <xf numFmtId="43" fontId="2" fillId="0" borderId="29" xfId="1" applyFont="1" applyBorder="1"/>
    <xf numFmtId="43" fontId="2" fillId="0" borderId="30" xfId="1" applyFont="1" applyBorder="1"/>
    <xf numFmtId="43" fontId="3" fillId="0" borderId="19" xfId="1" applyFont="1" applyBorder="1"/>
    <xf numFmtId="43" fontId="3" fillId="0" borderId="22" xfId="1" applyFont="1" applyBorder="1"/>
    <xf numFmtId="187" fontId="10" fillId="0" borderId="0" xfId="1" applyNumberFormat="1" applyFont="1" applyAlignment="1">
      <alignment horizontal="center"/>
    </xf>
    <xf numFmtId="187" fontId="9" fillId="0" borderId="0" xfId="1" applyNumberFormat="1" applyFont="1" applyAlignment="1">
      <alignment horizontal="left"/>
    </xf>
    <xf numFmtId="187" fontId="10" fillId="0" borderId="0" xfId="1" applyNumberFormat="1" applyFont="1" applyAlignment="1">
      <alignment horizontal="left"/>
    </xf>
    <xf numFmtId="0" fontId="3" fillId="0" borderId="23" xfId="0" applyFont="1" applyBorder="1"/>
    <xf numFmtId="0" fontId="3" fillId="0" borderId="24" xfId="0" applyFont="1" applyBorder="1"/>
    <xf numFmtId="43" fontId="3" fillId="0" borderId="26" xfId="1" applyFont="1" applyBorder="1"/>
    <xf numFmtId="0" fontId="3" fillId="0" borderId="28" xfId="0" applyFont="1" applyBorder="1"/>
    <xf numFmtId="0" fontId="3" fillId="0" borderId="25" xfId="0" applyFont="1" applyBorder="1"/>
    <xf numFmtId="0" fontId="3" fillId="0" borderId="26" xfId="0" applyFont="1" applyBorder="1"/>
    <xf numFmtId="43" fontId="3" fillId="0" borderId="27" xfId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3" fontId="5" fillId="0" borderId="17" xfId="1" applyFont="1" applyBorder="1"/>
    <xf numFmtId="43" fontId="5" fillId="0" borderId="22" xfId="1" applyFont="1" applyBorder="1"/>
    <xf numFmtId="43" fontId="5" fillId="0" borderId="24" xfId="1" applyFont="1" applyBorder="1"/>
    <xf numFmtId="187" fontId="5" fillId="0" borderId="0" xfId="1" applyNumberFormat="1" applyFont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43" fontId="6" fillId="0" borderId="17" xfId="1" applyFont="1" applyBorder="1"/>
    <xf numFmtId="43" fontId="6" fillId="0" borderId="22" xfId="1" applyFont="1" applyBorder="1"/>
    <xf numFmtId="43" fontId="6" fillId="0" borderId="24" xfId="1" applyFont="1" applyBorder="1"/>
    <xf numFmtId="187" fontId="6" fillId="0" borderId="0" xfId="1" applyNumberFormat="1" applyFont="1"/>
    <xf numFmtId="0" fontId="3" fillId="0" borderId="23" xfId="0" quotePrefix="1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24" xfId="0" applyFont="1" applyBorder="1"/>
    <xf numFmtId="43" fontId="18" fillId="0" borderId="17" xfId="1" applyFont="1" applyBorder="1"/>
    <xf numFmtId="43" fontId="18" fillId="0" borderId="22" xfId="1" applyFont="1" applyBorder="1"/>
    <xf numFmtId="43" fontId="18" fillId="0" borderId="24" xfId="1" applyFont="1" applyBorder="1"/>
    <xf numFmtId="0" fontId="18" fillId="0" borderId="0" xfId="0" applyFont="1"/>
    <xf numFmtId="187" fontId="18" fillId="0" borderId="0" xfId="1" applyNumberFormat="1" applyFont="1"/>
    <xf numFmtId="0" fontId="19" fillId="0" borderId="10" xfId="0" applyFont="1" applyBorder="1" applyAlignment="1">
      <alignment horizontal="right"/>
    </xf>
    <xf numFmtId="187" fontId="19" fillId="0" borderId="1" xfId="1" applyNumberFormat="1" applyFont="1" applyBorder="1" applyAlignment="1">
      <alignment horizontal="center"/>
    </xf>
    <xf numFmtId="187" fontId="19" fillId="0" borderId="13" xfId="1" applyNumberFormat="1" applyFont="1" applyBorder="1" applyAlignment="1">
      <alignment horizontal="center"/>
    </xf>
    <xf numFmtId="0" fontId="19" fillId="0" borderId="0" xfId="0" applyFont="1"/>
    <xf numFmtId="0" fontId="19" fillId="0" borderId="12" xfId="0" applyFont="1" applyBorder="1" applyAlignment="1">
      <alignment horizontal="center"/>
    </xf>
    <xf numFmtId="187" fontId="19" fillId="0" borderId="7" xfId="1" applyNumberFormat="1" applyFont="1" applyBorder="1" applyAlignment="1">
      <alignment horizontal="center"/>
    </xf>
    <xf numFmtId="187" fontId="19" fillId="0" borderId="14" xfId="1" applyNumberFormat="1" applyFont="1" applyBorder="1" applyAlignment="1">
      <alignment horizontal="center"/>
    </xf>
    <xf numFmtId="0" fontId="19" fillId="0" borderId="11" xfId="0" applyFont="1" applyBorder="1" applyAlignment="1">
      <alignment horizontal="left"/>
    </xf>
    <xf numFmtId="187" fontId="19" fillId="0" borderId="2" xfId="1" applyNumberFormat="1" applyFont="1" applyBorder="1" applyAlignment="1">
      <alignment horizontal="center"/>
    </xf>
    <xf numFmtId="187" fontId="19" fillId="0" borderId="15" xfId="1" applyNumberFormat="1" applyFont="1" applyBorder="1" applyAlignment="1">
      <alignment horizontal="center"/>
    </xf>
    <xf numFmtId="0" fontId="19" fillId="0" borderId="12" xfId="0" applyFont="1" applyBorder="1"/>
    <xf numFmtId="187" fontId="20" fillId="0" borderId="12" xfId="1" applyNumberFormat="1" applyFont="1" applyBorder="1"/>
    <xf numFmtId="0" fontId="20" fillId="0" borderId="12" xfId="0" applyFont="1" applyBorder="1"/>
    <xf numFmtId="0" fontId="20" fillId="0" borderId="0" xfId="0" applyFont="1"/>
    <xf numFmtId="0" fontId="20" fillId="0" borderId="12" xfId="0" applyFont="1" applyBorder="1" applyAlignment="1">
      <alignment horizontal="left" indent="2"/>
    </xf>
    <xf numFmtId="0" fontId="19" fillId="0" borderId="4" xfId="0" applyFont="1" applyBorder="1" applyAlignment="1">
      <alignment horizontal="right" indent="2"/>
    </xf>
    <xf numFmtId="187" fontId="19" fillId="0" borderId="4" xfId="1" applyNumberFormat="1" applyFont="1" applyBorder="1"/>
    <xf numFmtId="187" fontId="19" fillId="0" borderId="3" xfId="1" applyNumberFormat="1" applyFont="1" applyBorder="1"/>
    <xf numFmtId="0" fontId="21" fillId="0" borderId="12" xfId="0" applyFont="1" applyBorder="1"/>
    <xf numFmtId="0" fontId="21" fillId="0" borderId="0" xfId="0" applyFont="1"/>
    <xf numFmtId="0" fontId="19" fillId="0" borderId="19" xfId="0" applyFont="1" applyBorder="1"/>
    <xf numFmtId="187" fontId="19" fillId="0" borderId="19" xfId="1" applyNumberFormat="1" applyFont="1" applyBorder="1"/>
    <xf numFmtId="187" fontId="19" fillId="0" borderId="16" xfId="1" applyNumberFormat="1" applyFont="1" applyBorder="1"/>
    <xf numFmtId="0" fontId="19" fillId="0" borderId="22" xfId="0" applyFont="1" applyBorder="1"/>
    <xf numFmtId="187" fontId="19" fillId="0" borderId="22" xfId="1" applyNumberFormat="1" applyFont="1" applyBorder="1"/>
    <xf numFmtId="187" fontId="19" fillId="0" borderId="17" xfId="1" applyNumberFormat="1" applyFont="1" applyBorder="1"/>
    <xf numFmtId="0" fontId="20" fillId="0" borderId="22" xfId="0" applyFont="1" applyBorder="1" applyAlignment="1">
      <alignment horizontal="left" indent="1"/>
    </xf>
    <xf numFmtId="187" fontId="20" fillId="0" borderId="22" xfId="1" applyNumberFormat="1" applyFont="1" applyBorder="1"/>
    <xf numFmtId="187" fontId="20" fillId="0" borderId="17" xfId="1" applyNumberFormat="1" applyFont="1" applyBorder="1"/>
    <xf numFmtId="0" fontId="20" fillId="0" borderId="22" xfId="0" quotePrefix="1" applyFont="1" applyBorder="1" applyAlignment="1">
      <alignment horizontal="left" indent="2"/>
    </xf>
    <xf numFmtId="0" fontId="21" fillId="0" borderId="22" xfId="0" quotePrefix="1" applyFont="1" applyBorder="1" applyAlignment="1">
      <alignment horizontal="left" indent="2"/>
    </xf>
    <xf numFmtId="187" fontId="21" fillId="0" borderId="22" xfId="1" applyNumberFormat="1" applyFont="1" applyBorder="1"/>
    <xf numFmtId="187" fontId="21" fillId="0" borderId="17" xfId="1" applyNumberFormat="1" applyFont="1" applyBorder="1"/>
    <xf numFmtId="0" fontId="20" fillId="0" borderId="22" xfId="0" applyFont="1" applyBorder="1" applyAlignment="1">
      <alignment horizontal="left" indent="2"/>
    </xf>
    <xf numFmtId="43" fontId="17" fillId="0" borderId="3" xfId="1" applyFont="1" applyBorder="1"/>
    <xf numFmtId="43" fontId="17" fillId="0" borderId="6" xfId="1" applyFont="1" applyBorder="1"/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6"/>
    </xf>
    <xf numFmtId="0" fontId="3" fillId="0" borderId="0" xfId="0" applyFont="1" applyAlignment="1">
      <alignment horizontal="left" indent="21"/>
    </xf>
    <xf numFmtId="0" fontId="3" fillId="0" borderId="0" xfId="0" applyFont="1" applyAlignment="1">
      <alignment horizontal="left" indent="19"/>
    </xf>
    <xf numFmtId="43" fontId="2" fillId="0" borderId="18" xfId="1" applyFont="1" applyBorder="1"/>
    <xf numFmtId="43" fontId="15" fillId="0" borderId="0" xfId="1" applyFont="1"/>
    <xf numFmtId="0" fontId="9" fillId="0" borderId="7" xfId="0" applyFont="1" applyBorder="1" applyAlignment="1">
      <alignment horizontal="right"/>
    </xf>
    <xf numFmtId="43" fontId="9" fillId="0" borderId="7" xfId="1" applyFont="1" applyBorder="1"/>
    <xf numFmtId="0" fontId="9" fillId="0" borderId="17" xfId="0" applyFont="1" applyBorder="1" applyAlignment="1">
      <alignment horizontal="right"/>
    </xf>
    <xf numFmtId="43" fontId="3" fillId="0" borderId="4" xfId="1" applyFont="1" applyBorder="1"/>
    <xf numFmtId="0" fontId="2" fillId="0" borderId="0" xfId="0" applyFont="1" applyBorder="1" applyAlignment="1">
      <alignment horizontal="right"/>
    </xf>
    <xf numFmtId="0" fontId="3" fillId="0" borderId="27" xfId="0" applyFont="1" applyBorder="1"/>
    <xf numFmtId="43" fontId="3" fillId="0" borderId="25" xfId="1" applyFont="1" applyBorder="1"/>
    <xf numFmtId="0" fontId="2" fillId="0" borderId="29" xfId="0" applyFont="1" applyBorder="1" applyAlignment="1">
      <alignment horizontal="left" indent="2"/>
    </xf>
    <xf numFmtId="43" fontId="2" fillId="0" borderId="33" xfId="1" applyFont="1" applyBorder="1"/>
    <xf numFmtId="0" fontId="2" fillId="0" borderId="18" xfId="0" applyFont="1" applyBorder="1" applyAlignment="1">
      <alignment horizontal="left" indent="2"/>
    </xf>
    <xf numFmtId="43" fontId="2" fillId="0" borderId="31" xfId="1" applyFont="1" applyBorder="1"/>
    <xf numFmtId="43" fontId="2" fillId="0" borderId="32" xfId="1" applyFont="1" applyBorder="1"/>
    <xf numFmtId="43" fontId="3" fillId="0" borderId="28" xfId="1" applyFont="1" applyBorder="1"/>
    <xf numFmtId="0" fontId="2" fillId="0" borderId="34" xfId="0" applyFont="1" applyBorder="1" applyAlignment="1">
      <alignment horizontal="left" indent="2"/>
    </xf>
    <xf numFmtId="43" fontId="2" fillId="0" borderId="34" xfId="1" applyFont="1" applyBorder="1"/>
    <xf numFmtId="0" fontId="2" fillId="0" borderId="34" xfId="0" applyFont="1" applyBorder="1"/>
    <xf numFmtId="0" fontId="2" fillId="0" borderId="31" xfId="0" applyFont="1" applyBorder="1"/>
    <xf numFmtId="0" fontId="2" fillId="0" borderId="32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43" fontId="17" fillId="0" borderId="4" xfId="1" applyFont="1" applyBorder="1"/>
    <xf numFmtId="43" fontId="9" fillId="0" borderId="0" xfId="1" applyFont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textRotation="180"/>
    </xf>
    <xf numFmtId="0" fontId="2" fillId="0" borderId="0" xfId="0" applyFont="1" applyBorder="1" applyAlignment="1">
      <alignment textRotation="180"/>
    </xf>
    <xf numFmtId="0" fontId="5" fillId="0" borderId="0" xfId="0" applyFont="1" applyAlignment="1">
      <alignment textRotation="180"/>
    </xf>
    <xf numFmtId="0" fontId="17" fillId="0" borderId="0" xfId="0" applyFont="1" applyAlignment="1">
      <alignment textRotation="180"/>
    </xf>
    <xf numFmtId="0" fontId="6" fillId="0" borderId="0" xfId="0" applyFont="1" applyAlignment="1">
      <alignment textRotation="180"/>
    </xf>
    <xf numFmtId="0" fontId="17" fillId="0" borderId="12" xfId="0" applyFont="1" applyBorder="1"/>
    <xf numFmtId="0" fontId="17" fillId="0" borderId="0" xfId="0" applyFont="1" applyBorder="1"/>
    <xf numFmtId="0" fontId="17" fillId="0" borderId="14" xfId="0" applyFont="1" applyBorder="1"/>
    <xf numFmtId="43" fontId="17" fillId="0" borderId="0" xfId="1" applyFont="1" applyBorder="1"/>
    <xf numFmtId="43" fontId="17" fillId="0" borderId="14" xfId="1" applyFont="1" applyBorder="1"/>
    <xf numFmtId="43" fontId="17" fillId="0" borderId="12" xfId="1" applyFont="1" applyBorder="1"/>
    <xf numFmtId="0" fontId="4" fillId="0" borderId="0" xfId="0" applyFont="1" applyAlignment="1">
      <alignment textRotation="180"/>
    </xf>
    <xf numFmtId="0" fontId="19" fillId="0" borderId="12" xfId="0" applyFont="1" applyBorder="1" applyAlignment="1">
      <alignment textRotation="180"/>
    </xf>
    <xf numFmtId="0" fontId="20" fillId="0" borderId="12" xfId="0" applyFont="1" applyBorder="1" applyAlignment="1">
      <alignment textRotation="180"/>
    </xf>
    <xf numFmtId="187" fontId="19" fillId="0" borderId="0" xfId="1" applyNumberFormat="1" applyFont="1"/>
    <xf numFmtId="187" fontId="20" fillId="0" borderId="0" xfId="1" applyNumberFormat="1" applyFont="1"/>
    <xf numFmtId="187" fontId="21" fillId="0" borderId="0" xfId="1" applyNumberFormat="1" applyFont="1"/>
    <xf numFmtId="187" fontId="19" fillId="0" borderId="0" xfId="0" applyNumberFormat="1" applyFont="1"/>
    <xf numFmtId="0" fontId="3" fillId="0" borderId="0" xfId="0" quotePrefix="1" applyFont="1"/>
    <xf numFmtId="0" fontId="3" fillId="2" borderId="3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59" fontId="13" fillId="0" borderId="0" xfId="0" applyNumberFormat="1" applyFont="1"/>
    <xf numFmtId="43" fontId="13" fillId="0" borderId="0" xfId="1" applyFont="1"/>
    <xf numFmtId="61" fontId="13" fillId="0" borderId="0" xfId="0" applyNumberFormat="1" applyFont="1"/>
    <xf numFmtId="0" fontId="13" fillId="0" borderId="13" xfId="0" applyFont="1" applyBorder="1"/>
    <xf numFmtId="0" fontId="13" fillId="0" borderId="14" xfId="0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/>
    <xf numFmtId="61" fontId="13" fillId="0" borderId="7" xfId="0" applyNumberFormat="1" applyFont="1" applyBorder="1"/>
    <xf numFmtId="0" fontId="13" fillId="0" borderId="1" xfId="0" applyFont="1" applyBorder="1"/>
    <xf numFmtId="59" fontId="13" fillId="0" borderId="7" xfId="0" applyNumberFormat="1" applyFont="1" applyBorder="1" applyAlignment="1">
      <alignment horizontal="center"/>
    </xf>
    <xf numFmtId="59" fontId="13" fillId="0" borderId="3" xfId="0" applyNumberFormat="1" applyFont="1" applyBorder="1"/>
    <xf numFmtId="61" fontId="13" fillId="0" borderId="3" xfId="0" applyNumberFormat="1" applyFont="1" applyBorder="1"/>
    <xf numFmtId="61" fontId="13" fillId="0" borderId="0" xfId="0" applyNumberFormat="1" applyFont="1" applyBorder="1"/>
    <xf numFmtId="62" fontId="13" fillId="0" borderId="0" xfId="0" applyNumberFormat="1" applyFont="1"/>
    <xf numFmtId="0" fontId="13" fillId="0" borderId="0" xfId="0" quotePrefix="1" applyFont="1"/>
    <xf numFmtId="61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61" fontId="2" fillId="0" borderId="7" xfId="0" applyNumberFormat="1" applyFont="1" applyBorder="1"/>
    <xf numFmtId="187" fontId="2" fillId="0" borderId="7" xfId="1" applyNumberFormat="1" applyFont="1" applyBorder="1"/>
    <xf numFmtId="43" fontId="14" fillId="0" borderId="0" xfId="1" applyFont="1"/>
    <xf numFmtId="61" fontId="13" fillId="0" borderId="0" xfId="0" applyNumberFormat="1" applyFont="1" applyAlignment="1">
      <alignment horizontal="center"/>
    </xf>
    <xf numFmtId="61" fontId="14" fillId="0" borderId="0" xfId="0" applyNumberFormat="1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76</xdr:row>
      <xdr:rowOff>7938</xdr:rowOff>
    </xdr:from>
    <xdr:to>
      <xdr:col>1</xdr:col>
      <xdr:colOff>0</xdr:colOff>
      <xdr:row>77</xdr:row>
      <xdr:rowOff>230188</xdr:rowOff>
    </xdr:to>
    <xdr:cxnSp macro="">
      <xdr:nvCxnSpPr>
        <xdr:cNvPr id="3" name="ตัวเชื่อมต่อตรง 2"/>
        <xdr:cNvCxnSpPr/>
      </xdr:nvCxnSpPr>
      <xdr:spPr>
        <a:xfrm>
          <a:off x="7938" y="9294813"/>
          <a:ext cx="219868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95</xdr:row>
      <xdr:rowOff>7938</xdr:rowOff>
    </xdr:from>
    <xdr:to>
      <xdr:col>1</xdr:col>
      <xdr:colOff>0</xdr:colOff>
      <xdr:row>97</xdr:row>
      <xdr:rowOff>230188</xdr:rowOff>
    </xdr:to>
    <xdr:cxnSp macro="">
      <xdr:nvCxnSpPr>
        <xdr:cNvPr id="4" name="ตัวเชื่อมต่อตรง 3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110</xdr:row>
      <xdr:rowOff>7938</xdr:rowOff>
    </xdr:from>
    <xdr:to>
      <xdr:col>1</xdr:col>
      <xdr:colOff>0</xdr:colOff>
      <xdr:row>111</xdr:row>
      <xdr:rowOff>230188</xdr:rowOff>
    </xdr:to>
    <xdr:cxnSp macro="">
      <xdr:nvCxnSpPr>
        <xdr:cNvPr id="6" name="ตัวเชื่อมต่อตรง 5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124</xdr:row>
      <xdr:rowOff>7938</xdr:rowOff>
    </xdr:from>
    <xdr:to>
      <xdr:col>1</xdr:col>
      <xdr:colOff>0</xdr:colOff>
      <xdr:row>126</xdr:row>
      <xdr:rowOff>230188</xdr:rowOff>
    </xdr:to>
    <xdr:cxnSp macro="">
      <xdr:nvCxnSpPr>
        <xdr:cNvPr id="7" name="ตัวเชื่อมต่อตรง 6"/>
        <xdr:cNvCxnSpPr/>
      </xdr:nvCxnSpPr>
      <xdr:spPr>
        <a:xfrm>
          <a:off x="7938" y="27979688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148</xdr:row>
      <xdr:rowOff>7938</xdr:rowOff>
    </xdr:from>
    <xdr:to>
      <xdr:col>1</xdr:col>
      <xdr:colOff>0</xdr:colOff>
      <xdr:row>150</xdr:row>
      <xdr:rowOff>230188</xdr:rowOff>
    </xdr:to>
    <xdr:cxnSp macro="">
      <xdr:nvCxnSpPr>
        <xdr:cNvPr id="8" name="ตัวเชื่อมต่อตรง 7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134</xdr:row>
      <xdr:rowOff>7938</xdr:rowOff>
    </xdr:from>
    <xdr:to>
      <xdr:col>1</xdr:col>
      <xdr:colOff>0</xdr:colOff>
      <xdr:row>136</xdr:row>
      <xdr:rowOff>230188</xdr:rowOff>
    </xdr:to>
    <xdr:cxnSp macro="">
      <xdr:nvCxnSpPr>
        <xdr:cNvPr id="11" name="ตัวเชื่อมต่อตรง 10"/>
        <xdr:cNvCxnSpPr/>
      </xdr:nvCxnSpPr>
      <xdr:spPr>
        <a:xfrm>
          <a:off x="7938" y="41965563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157</xdr:row>
      <xdr:rowOff>7938</xdr:rowOff>
    </xdr:from>
    <xdr:to>
      <xdr:col>1</xdr:col>
      <xdr:colOff>0</xdr:colOff>
      <xdr:row>158</xdr:row>
      <xdr:rowOff>230188</xdr:rowOff>
    </xdr:to>
    <xdr:cxnSp macro="">
      <xdr:nvCxnSpPr>
        <xdr:cNvPr id="12" name="ตัวเชื่อมต่อตรง 11"/>
        <xdr:cNvCxnSpPr/>
      </xdr:nvCxnSpPr>
      <xdr:spPr>
        <a:xfrm>
          <a:off x="7938" y="40298688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171</xdr:row>
      <xdr:rowOff>7938</xdr:rowOff>
    </xdr:from>
    <xdr:to>
      <xdr:col>1</xdr:col>
      <xdr:colOff>0</xdr:colOff>
      <xdr:row>172</xdr:row>
      <xdr:rowOff>230188</xdr:rowOff>
    </xdr:to>
    <xdr:cxnSp macro="">
      <xdr:nvCxnSpPr>
        <xdr:cNvPr id="13" name="ตัวเชื่อมต่อตรง 12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188</xdr:row>
      <xdr:rowOff>7938</xdr:rowOff>
    </xdr:from>
    <xdr:to>
      <xdr:col>1</xdr:col>
      <xdr:colOff>0</xdr:colOff>
      <xdr:row>189</xdr:row>
      <xdr:rowOff>230188</xdr:rowOff>
    </xdr:to>
    <xdr:cxnSp macro="">
      <xdr:nvCxnSpPr>
        <xdr:cNvPr id="14" name="ตัวเชื่อมต่อตรง 13"/>
        <xdr:cNvCxnSpPr/>
      </xdr:nvCxnSpPr>
      <xdr:spPr>
        <a:xfrm>
          <a:off x="7938" y="36726813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197</xdr:row>
      <xdr:rowOff>7938</xdr:rowOff>
    </xdr:from>
    <xdr:to>
      <xdr:col>1</xdr:col>
      <xdr:colOff>0</xdr:colOff>
      <xdr:row>198</xdr:row>
      <xdr:rowOff>230188</xdr:rowOff>
    </xdr:to>
    <xdr:cxnSp macro="">
      <xdr:nvCxnSpPr>
        <xdr:cNvPr id="15" name="ตัวเชื่อมต่อตรง 14"/>
        <xdr:cNvCxnSpPr/>
      </xdr:nvCxnSpPr>
      <xdr:spPr>
        <a:xfrm>
          <a:off x="7938" y="491093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1</xdr:row>
      <xdr:rowOff>7938</xdr:rowOff>
    </xdr:from>
    <xdr:to>
      <xdr:col>1</xdr:col>
      <xdr:colOff>0</xdr:colOff>
      <xdr:row>4</xdr:row>
      <xdr:rowOff>0</xdr:rowOff>
    </xdr:to>
    <xdr:cxnSp macro="">
      <xdr:nvCxnSpPr>
        <xdr:cNvPr id="5" name="ตัวเชื่อมต่อตรง 4"/>
        <xdr:cNvCxnSpPr/>
      </xdr:nvCxnSpPr>
      <xdr:spPr>
        <a:xfrm>
          <a:off x="7938" y="246063"/>
          <a:ext cx="1944687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28</xdr:row>
      <xdr:rowOff>7938</xdr:rowOff>
    </xdr:from>
    <xdr:to>
      <xdr:col>1</xdr:col>
      <xdr:colOff>0</xdr:colOff>
      <xdr:row>31</xdr:row>
      <xdr:rowOff>0</xdr:rowOff>
    </xdr:to>
    <xdr:cxnSp macro="">
      <xdr:nvCxnSpPr>
        <xdr:cNvPr id="3" name="ตัวเชื่อมต่อตรง 2"/>
        <xdr:cNvCxnSpPr/>
      </xdr:nvCxnSpPr>
      <xdr:spPr>
        <a:xfrm>
          <a:off x="7938" y="246063"/>
          <a:ext cx="2286000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56</xdr:row>
      <xdr:rowOff>7938</xdr:rowOff>
    </xdr:from>
    <xdr:to>
      <xdr:col>1</xdr:col>
      <xdr:colOff>0</xdr:colOff>
      <xdr:row>59</xdr:row>
      <xdr:rowOff>0</xdr:rowOff>
    </xdr:to>
    <xdr:cxnSp macro="">
      <xdr:nvCxnSpPr>
        <xdr:cNvPr id="4" name="ตัวเชื่อมต่อตรง 3"/>
        <xdr:cNvCxnSpPr/>
      </xdr:nvCxnSpPr>
      <xdr:spPr>
        <a:xfrm>
          <a:off x="7938" y="6246813"/>
          <a:ext cx="2286000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84</xdr:row>
      <xdr:rowOff>7938</xdr:rowOff>
    </xdr:from>
    <xdr:to>
      <xdr:col>1</xdr:col>
      <xdr:colOff>0</xdr:colOff>
      <xdr:row>87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7938" y="12469813"/>
          <a:ext cx="2286000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abSelected="1" zoomScale="120" zoomScaleNormal="120" workbookViewId="0">
      <selection activeCell="C11" sqref="C11"/>
    </sheetView>
  </sheetViews>
  <sheetFormatPr defaultRowHeight="18.75" x14ac:dyDescent="0.3"/>
  <cols>
    <col min="1" max="1" width="6.875" style="1" customWidth="1"/>
    <col min="2" max="2" width="3.625" style="1" customWidth="1"/>
    <col min="3" max="3" width="4.5" style="1" customWidth="1"/>
    <col min="4" max="4" width="37.5" style="1" customWidth="1"/>
    <col min="5" max="5" width="5.875" style="1" customWidth="1"/>
    <col min="6" max="6" width="11.75" style="6" customWidth="1"/>
    <col min="7" max="7" width="4.25" style="1" customWidth="1"/>
    <col min="8" max="8" width="9" style="1" customWidth="1"/>
    <col min="9" max="9" width="3.625" style="1" customWidth="1"/>
    <col min="10" max="10" width="9" style="1"/>
    <col min="11" max="11" width="11.75" style="6" bestFit="1" customWidth="1"/>
    <col min="12" max="16384" width="9" style="1"/>
  </cols>
  <sheetData>
    <row r="2" spans="1:11" s="5" customFormat="1" x14ac:dyDescent="0.3">
      <c r="A2" s="77"/>
      <c r="B2" s="77"/>
      <c r="C2" s="77"/>
      <c r="D2" s="77"/>
      <c r="E2" s="77"/>
      <c r="F2" s="77"/>
      <c r="G2" s="77"/>
      <c r="H2" s="77"/>
      <c r="I2" s="77"/>
      <c r="K2" s="17"/>
    </row>
    <row r="3" spans="1:11" s="5" customFormat="1" x14ac:dyDescent="0.3">
      <c r="A3" s="77"/>
      <c r="B3" s="77"/>
      <c r="C3" s="77"/>
      <c r="D3" s="77"/>
      <c r="E3" s="77"/>
      <c r="F3" s="77"/>
      <c r="G3" s="77"/>
      <c r="H3" s="77"/>
      <c r="I3" s="77"/>
      <c r="K3" s="17"/>
    </row>
    <row r="5" spans="1:11" x14ac:dyDescent="0.3">
      <c r="B5" s="40"/>
    </row>
    <row r="6" spans="1:11" s="78" customFormat="1" ht="32.25" x14ac:dyDescent="0.5">
      <c r="A6" s="282" t="s">
        <v>454</v>
      </c>
      <c r="B6" s="282"/>
      <c r="C6" s="282"/>
      <c r="D6" s="282"/>
      <c r="E6" s="282"/>
      <c r="F6" s="282"/>
      <c r="G6" s="282"/>
      <c r="H6" s="282"/>
      <c r="I6" s="282"/>
      <c r="K6" s="210"/>
    </row>
    <row r="8" spans="1:11" s="5" customFormat="1" x14ac:dyDescent="0.3">
      <c r="F8" s="17"/>
      <c r="K8" s="17"/>
    </row>
    <row r="9" spans="1:11" s="78" customFormat="1" ht="32.25" x14ac:dyDescent="0.5">
      <c r="A9" s="282" t="s">
        <v>455</v>
      </c>
      <c r="B9" s="282"/>
      <c r="C9" s="282"/>
      <c r="D9" s="282"/>
      <c r="E9" s="282"/>
      <c r="F9" s="282"/>
      <c r="G9" s="282"/>
      <c r="H9" s="282"/>
      <c r="I9" s="282"/>
      <c r="K9" s="210"/>
    </row>
    <row r="12" spans="1:11" s="78" customFormat="1" ht="32.25" x14ac:dyDescent="0.5">
      <c r="A12" s="282" t="s">
        <v>240</v>
      </c>
      <c r="B12" s="282"/>
      <c r="C12" s="282"/>
      <c r="D12" s="282"/>
      <c r="E12" s="282"/>
      <c r="F12" s="282"/>
      <c r="G12" s="282"/>
      <c r="H12" s="282"/>
      <c r="I12" s="282"/>
      <c r="K12" s="210"/>
    </row>
    <row r="15" spans="1:11" s="78" customFormat="1" ht="32.25" x14ac:dyDescent="0.5">
      <c r="A15" s="282" t="s">
        <v>456</v>
      </c>
      <c r="B15" s="282"/>
      <c r="C15" s="282"/>
      <c r="D15" s="282"/>
      <c r="E15" s="282"/>
      <c r="F15" s="282"/>
      <c r="G15" s="282"/>
      <c r="H15" s="282"/>
      <c r="I15" s="282"/>
      <c r="K15" s="210"/>
    </row>
    <row r="16" spans="1:11" x14ac:dyDescent="0.3">
      <c r="F16" s="38"/>
      <c r="H16" s="37"/>
    </row>
    <row r="18" spans="1:11" s="78" customFormat="1" ht="32.25" x14ac:dyDescent="0.5">
      <c r="A18" s="282" t="s">
        <v>64</v>
      </c>
      <c r="B18" s="282"/>
      <c r="C18" s="282"/>
      <c r="D18" s="282"/>
      <c r="E18" s="282"/>
      <c r="F18" s="282"/>
      <c r="G18" s="282"/>
      <c r="H18" s="282"/>
      <c r="I18" s="282"/>
      <c r="K18" s="210"/>
    </row>
    <row r="20" spans="1:11" s="78" customFormat="1" ht="32.25" x14ac:dyDescent="0.5">
      <c r="A20" s="282" t="s">
        <v>457</v>
      </c>
      <c r="B20" s="282"/>
      <c r="C20" s="282"/>
      <c r="D20" s="282"/>
      <c r="E20" s="282"/>
      <c r="F20" s="282"/>
      <c r="G20" s="282"/>
      <c r="H20" s="282"/>
      <c r="I20" s="282"/>
      <c r="K20" s="210"/>
    </row>
    <row r="36" spans="1:11" x14ac:dyDescent="0.3">
      <c r="I36" s="1">
        <v>1</v>
      </c>
    </row>
    <row r="38" spans="1:11" s="5" customFormat="1" x14ac:dyDescent="0.3">
      <c r="A38" s="281" t="s">
        <v>208</v>
      </c>
      <c r="B38" s="281"/>
      <c r="C38" s="281"/>
      <c r="D38" s="281"/>
      <c r="E38" s="281"/>
      <c r="F38" s="281"/>
      <c r="G38" s="281"/>
      <c r="H38" s="281"/>
      <c r="I38" s="281"/>
      <c r="K38" s="17"/>
    </row>
    <row r="39" spans="1:11" s="5" customFormat="1" x14ac:dyDescent="0.3">
      <c r="A39" s="281" t="s">
        <v>209</v>
      </c>
      <c r="B39" s="281"/>
      <c r="C39" s="281"/>
      <c r="D39" s="281"/>
      <c r="E39" s="281"/>
      <c r="F39" s="281"/>
      <c r="G39" s="281"/>
      <c r="H39" s="281"/>
      <c r="I39" s="281"/>
      <c r="K39" s="17"/>
    </row>
    <row r="40" spans="1:11" x14ac:dyDescent="0.3">
      <c r="A40" s="1" t="s">
        <v>210</v>
      </c>
    </row>
    <row r="41" spans="1:11" x14ac:dyDescent="0.3">
      <c r="B41" s="40" t="s">
        <v>211</v>
      </c>
    </row>
    <row r="42" spans="1:11" x14ac:dyDescent="0.3">
      <c r="B42" s="1" t="s">
        <v>238</v>
      </c>
    </row>
    <row r="43" spans="1:11" x14ac:dyDescent="0.3">
      <c r="B43" s="1" t="s">
        <v>239</v>
      </c>
    </row>
    <row r="44" spans="1:11" s="5" customFormat="1" x14ac:dyDescent="0.3">
      <c r="B44" s="5" t="s">
        <v>234</v>
      </c>
      <c r="F44" s="17"/>
      <c r="K44" s="17"/>
    </row>
    <row r="45" spans="1:11" x14ac:dyDescent="0.3">
      <c r="C45" s="1" t="s">
        <v>212</v>
      </c>
    </row>
    <row r="46" spans="1:11" x14ac:dyDescent="0.3">
      <c r="D46" s="1" t="s">
        <v>232</v>
      </c>
    </row>
    <row r="47" spans="1:11" x14ac:dyDescent="0.3">
      <c r="D47" s="1" t="s">
        <v>233</v>
      </c>
    </row>
    <row r="48" spans="1:11" x14ac:dyDescent="0.3">
      <c r="D48" s="1" t="s">
        <v>213</v>
      </c>
      <c r="E48" s="1" t="s">
        <v>229</v>
      </c>
      <c r="F48" s="6">
        <v>31844798.09</v>
      </c>
      <c r="G48" s="1" t="s">
        <v>230</v>
      </c>
    </row>
    <row r="49" spans="2:11" x14ac:dyDescent="0.3">
      <c r="D49" s="1" t="s">
        <v>214</v>
      </c>
      <c r="E49" s="1" t="s">
        <v>229</v>
      </c>
      <c r="F49" s="6">
        <v>11006547.41</v>
      </c>
      <c r="G49" s="1" t="s">
        <v>230</v>
      </c>
    </row>
    <row r="50" spans="2:11" x14ac:dyDescent="0.3">
      <c r="D50" s="1" t="s">
        <v>215</v>
      </c>
      <c r="E50" s="1" t="s">
        <v>229</v>
      </c>
      <c r="F50" s="6">
        <v>11676962.07</v>
      </c>
      <c r="G50" s="1" t="s">
        <v>230</v>
      </c>
    </row>
    <row r="51" spans="2:11" x14ac:dyDescent="0.3">
      <c r="D51" s="1" t="s">
        <v>216</v>
      </c>
      <c r="E51" s="1" t="s">
        <v>229</v>
      </c>
      <c r="F51" s="38" t="s">
        <v>236</v>
      </c>
      <c r="G51" s="1" t="s">
        <v>59</v>
      </c>
      <c r="H51" s="76" t="s">
        <v>235</v>
      </c>
      <c r="I51" s="1" t="s">
        <v>230</v>
      </c>
    </row>
    <row r="52" spans="2:11" x14ac:dyDescent="0.3">
      <c r="D52" s="1" t="s">
        <v>217</v>
      </c>
      <c r="E52" s="1" t="s">
        <v>229</v>
      </c>
      <c r="F52" s="38" t="s">
        <v>236</v>
      </c>
      <c r="G52" s="1" t="s">
        <v>59</v>
      </c>
      <c r="H52" s="76" t="s">
        <v>235</v>
      </c>
      <c r="I52" s="1" t="s">
        <v>230</v>
      </c>
    </row>
    <row r="53" spans="2:11" x14ac:dyDescent="0.3">
      <c r="C53" s="1" t="s">
        <v>218</v>
      </c>
      <c r="E53" s="1" t="s">
        <v>229</v>
      </c>
      <c r="F53" s="6">
        <v>0</v>
      </c>
      <c r="G53" s="1" t="s">
        <v>230</v>
      </c>
    </row>
    <row r="54" spans="2:11" s="5" customFormat="1" x14ac:dyDescent="0.3">
      <c r="B54" s="5" t="s">
        <v>237</v>
      </c>
      <c r="F54" s="17"/>
      <c r="K54" s="17"/>
    </row>
    <row r="55" spans="2:11" x14ac:dyDescent="0.3">
      <c r="C55" s="1" t="s">
        <v>219</v>
      </c>
      <c r="F55" s="6">
        <f>F56+F57+F58+F59+F60+F61+F62+F63</f>
        <v>24773361.93</v>
      </c>
      <c r="G55" s="1" t="s">
        <v>230</v>
      </c>
      <c r="H55" s="1" t="s">
        <v>231</v>
      </c>
    </row>
    <row r="56" spans="2:11" x14ac:dyDescent="0.3">
      <c r="D56" s="1" t="s">
        <v>220</v>
      </c>
      <c r="E56" s="1" t="s">
        <v>229</v>
      </c>
      <c r="F56" s="6">
        <v>65628.73</v>
      </c>
      <c r="G56" s="1" t="s">
        <v>230</v>
      </c>
    </row>
    <row r="57" spans="2:11" x14ac:dyDescent="0.3">
      <c r="D57" s="1" t="s">
        <v>73</v>
      </c>
      <c r="E57" s="1" t="s">
        <v>229</v>
      </c>
      <c r="F57" s="6">
        <v>1120</v>
      </c>
      <c r="G57" s="1" t="s">
        <v>230</v>
      </c>
    </row>
    <row r="58" spans="2:11" x14ac:dyDescent="0.3">
      <c r="D58" s="1" t="s">
        <v>75</v>
      </c>
      <c r="E58" s="1" t="s">
        <v>229</v>
      </c>
      <c r="F58" s="6">
        <v>229056.38</v>
      </c>
      <c r="G58" s="1" t="s">
        <v>230</v>
      </c>
    </row>
    <row r="59" spans="2:11" x14ac:dyDescent="0.3">
      <c r="D59" s="1" t="s">
        <v>221</v>
      </c>
      <c r="E59" s="1" t="s">
        <v>229</v>
      </c>
      <c r="F59" s="6">
        <v>0</v>
      </c>
      <c r="G59" s="1" t="s">
        <v>230</v>
      </c>
    </row>
    <row r="60" spans="2:11" x14ac:dyDescent="0.3">
      <c r="D60" s="1" t="s">
        <v>49</v>
      </c>
      <c r="E60" s="1" t="s">
        <v>229</v>
      </c>
      <c r="F60" s="6">
        <v>157700</v>
      </c>
      <c r="G60" s="1" t="s">
        <v>230</v>
      </c>
    </row>
    <row r="61" spans="2:11" x14ac:dyDescent="0.3">
      <c r="D61" s="1" t="s">
        <v>222</v>
      </c>
      <c r="E61" s="1" t="s">
        <v>229</v>
      </c>
      <c r="F61" s="6">
        <v>0</v>
      </c>
      <c r="G61" s="1" t="s">
        <v>230</v>
      </c>
    </row>
    <row r="62" spans="2:11" x14ac:dyDescent="0.3">
      <c r="D62" s="1" t="s">
        <v>53</v>
      </c>
      <c r="E62" s="1" t="s">
        <v>229</v>
      </c>
      <c r="F62" s="6">
        <v>12843171.82</v>
      </c>
      <c r="G62" s="1" t="s">
        <v>230</v>
      </c>
    </row>
    <row r="63" spans="2:11" x14ac:dyDescent="0.3">
      <c r="D63" s="1" t="s">
        <v>58</v>
      </c>
      <c r="E63" s="1" t="s">
        <v>229</v>
      </c>
      <c r="F63" s="6">
        <v>11476685</v>
      </c>
      <c r="G63" s="1" t="s">
        <v>230</v>
      </c>
    </row>
    <row r="64" spans="2:11" x14ac:dyDescent="0.3">
      <c r="C64" s="1" t="s">
        <v>223</v>
      </c>
      <c r="E64" s="1" t="s">
        <v>229</v>
      </c>
      <c r="F64" s="6">
        <v>8858410.9100000001</v>
      </c>
      <c r="G64" s="1" t="s">
        <v>230</v>
      </c>
    </row>
    <row r="65" spans="3:9" x14ac:dyDescent="0.3">
      <c r="C65" s="1" t="s">
        <v>224</v>
      </c>
      <c r="E65" s="1" t="s">
        <v>229</v>
      </c>
      <c r="F65" s="6">
        <f>F66+F67+F68+F69+F70+F71</f>
        <v>17662420</v>
      </c>
      <c r="G65" s="1" t="s">
        <v>230</v>
      </c>
      <c r="H65" s="1" t="s">
        <v>231</v>
      </c>
    </row>
    <row r="66" spans="3:9" x14ac:dyDescent="0.3">
      <c r="D66" s="1" t="s">
        <v>35</v>
      </c>
      <c r="E66" s="1" t="s">
        <v>229</v>
      </c>
      <c r="F66" s="6">
        <v>1026918</v>
      </c>
      <c r="G66" s="1" t="s">
        <v>230</v>
      </c>
    </row>
    <row r="67" spans="3:9" x14ac:dyDescent="0.3">
      <c r="D67" s="1" t="s">
        <v>6</v>
      </c>
      <c r="E67" s="1" t="s">
        <v>229</v>
      </c>
      <c r="F67" s="6">
        <v>7784045</v>
      </c>
      <c r="G67" s="1" t="s">
        <v>230</v>
      </c>
    </row>
    <row r="68" spans="3:9" x14ac:dyDescent="0.3">
      <c r="D68" s="1" t="s">
        <v>192</v>
      </c>
      <c r="E68" s="1" t="s">
        <v>229</v>
      </c>
      <c r="F68" s="6">
        <v>3792949.43</v>
      </c>
      <c r="G68" s="1" t="s">
        <v>230</v>
      </c>
    </row>
    <row r="69" spans="3:9" x14ac:dyDescent="0.3">
      <c r="D69" s="1" t="s">
        <v>25</v>
      </c>
      <c r="E69" s="1" t="s">
        <v>229</v>
      </c>
      <c r="F69" s="6">
        <v>402500</v>
      </c>
      <c r="G69" s="1" t="s">
        <v>230</v>
      </c>
    </row>
    <row r="70" spans="3:9" x14ac:dyDescent="0.3">
      <c r="D70" s="1" t="s">
        <v>225</v>
      </c>
      <c r="E70" s="1" t="s">
        <v>229</v>
      </c>
      <c r="F70" s="6">
        <v>1873708</v>
      </c>
      <c r="G70" s="1" t="s">
        <v>230</v>
      </c>
    </row>
    <row r="71" spans="3:9" x14ac:dyDescent="0.3">
      <c r="D71" s="1" t="s">
        <v>32</v>
      </c>
      <c r="E71" s="1" t="s">
        <v>229</v>
      </c>
      <c r="F71" s="6">
        <v>2782299.57</v>
      </c>
      <c r="G71" s="1" t="s">
        <v>230</v>
      </c>
    </row>
    <row r="72" spans="3:9" x14ac:dyDescent="0.3">
      <c r="C72" s="1" t="s">
        <v>226</v>
      </c>
      <c r="E72" s="1" t="s">
        <v>229</v>
      </c>
      <c r="F72" s="6">
        <v>8449458.3000000007</v>
      </c>
      <c r="G72" s="1" t="s">
        <v>230</v>
      </c>
    </row>
    <row r="73" spans="3:9" x14ac:dyDescent="0.3">
      <c r="C73" s="1" t="s">
        <v>227</v>
      </c>
      <c r="E73" s="1" t="s">
        <v>229</v>
      </c>
      <c r="F73" s="6">
        <v>55104.97</v>
      </c>
      <c r="G73" s="1" t="s">
        <v>230</v>
      </c>
    </row>
    <row r="74" spans="3:9" x14ac:dyDescent="0.3">
      <c r="C74" s="1" t="s">
        <v>228</v>
      </c>
      <c r="E74" s="1" t="s">
        <v>229</v>
      </c>
      <c r="F74" s="6">
        <v>0</v>
      </c>
      <c r="G74" s="1" t="s">
        <v>230</v>
      </c>
    </row>
    <row r="76" spans="3:9" x14ac:dyDescent="0.3">
      <c r="I76" s="1">
        <v>2</v>
      </c>
    </row>
  </sheetData>
  <mergeCells count="8">
    <mergeCell ref="A38:I38"/>
    <mergeCell ref="A39:I39"/>
    <mergeCell ref="A6:I6"/>
    <mergeCell ref="A9:I9"/>
    <mergeCell ref="A12:I12"/>
    <mergeCell ref="A15:I15"/>
    <mergeCell ref="A18:I18"/>
    <mergeCell ref="A20:I20"/>
  </mergeCells>
  <pageMargins left="0.78740157480314965" right="0.19685039370078741" top="0.78740157480314965" bottom="0.3937007874015748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4" zoomScale="120" zoomScaleNormal="120" workbookViewId="0">
      <selection activeCell="A4" sqref="A4"/>
    </sheetView>
  </sheetViews>
  <sheetFormatPr defaultRowHeight="21" x14ac:dyDescent="0.35"/>
  <cols>
    <col min="1" max="1" width="5.5" style="74" customWidth="1"/>
    <col min="2" max="3" width="9" style="74"/>
    <col min="4" max="4" width="23.75" style="74" customWidth="1"/>
    <col min="5" max="5" width="17.875" style="74" customWidth="1"/>
    <col min="6" max="6" width="9" style="74"/>
    <col min="7" max="10" width="12.25" style="259" bestFit="1" customWidth="1"/>
    <col min="11" max="11" width="10.875" style="259" bestFit="1" customWidth="1"/>
    <col min="12" max="12" width="13.375" style="259" bestFit="1" customWidth="1"/>
    <col min="13" max="16384" width="9" style="74"/>
  </cols>
  <sheetData>
    <row r="1" spans="1:12" s="75" customFormat="1" x14ac:dyDescent="0.35">
      <c r="A1" s="287" t="s">
        <v>613</v>
      </c>
      <c r="B1" s="287"/>
      <c r="C1" s="287"/>
      <c r="D1" s="287"/>
      <c r="E1" s="287"/>
      <c r="G1" s="278"/>
      <c r="H1" s="278"/>
      <c r="I1" s="278"/>
      <c r="J1" s="278"/>
      <c r="K1" s="278"/>
      <c r="L1" s="278"/>
    </row>
    <row r="2" spans="1:12" s="75" customFormat="1" x14ac:dyDescent="0.35">
      <c r="A2" s="287" t="s">
        <v>614</v>
      </c>
      <c r="B2" s="287"/>
      <c r="C2" s="287"/>
      <c r="D2" s="287"/>
      <c r="E2" s="287"/>
      <c r="G2" s="278"/>
      <c r="H2" s="278"/>
      <c r="I2" s="278"/>
      <c r="J2" s="278"/>
      <c r="K2" s="278"/>
      <c r="L2" s="278"/>
    </row>
    <row r="3" spans="1:12" s="75" customFormat="1" x14ac:dyDescent="0.35">
      <c r="A3" s="287" t="s">
        <v>661</v>
      </c>
      <c r="B3" s="287"/>
      <c r="C3" s="287"/>
      <c r="D3" s="287"/>
      <c r="E3" s="287"/>
      <c r="G3" s="278"/>
      <c r="H3" s="278"/>
      <c r="I3" s="278"/>
      <c r="J3" s="278"/>
      <c r="K3" s="278"/>
      <c r="L3" s="278"/>
    </row>
    <row r="5" spans="1:12" x14ac:dyDescent="0.35">
      <c r="A5" s="303" t="s">
        <v>0</v>
      </c>
      <c r="B5" s="299" t="s">
        <v>617</v>
      </c>
      <c r="C5" s="299"/>
      <c r="D5" s="300"/>
      <c r="E5" s="263" t="s">
        <v>615</v>
      </c>
    </row>
    <row r="6" spans="1:12" x14ac:dyDescent="0.35">
      <c r="A6" s="304"/>
      <c r="B6" s="301"/>
      <c r="C6" s="301"/>
      <c r="D6" s="302"/>
      <c r="E6" s="264" t="s">
        <v>576</v>
      </c>
    </row>
    <row r="7" spans="1:12" x14ac:dyDescent="0.35">
      <c r="A7" s="267"/>
      <c r="D7" s="261"/>
      <c r="E7" s="265"/>
      <c r="G7" s="259" t="s">
        <v>200</v>
      </c>
      <c r="H7" s="259" t="s">
        <v>201</v>
      </c>
      <c r="I7" s="259" t="s">
        <v>202</v>
      </c>
      <c r="J7" s="259" t="s">
        <v>203</v>
      </c>
      <c r="K7" s="259" t="s">
        <v>204</v>
      </c>
    </row>
    <row r="8" spans="1:12" x14ac:dyDescent="0.35">
      <c r="A8" s="268">
        <v>1</v>
      </c>
      <c r="B8" s="74" t="s">
        <v>616</v>
      </c>
      <c r="D8" s="262"/>
      <c r="E8" s="266">
        <v>5602000</v>
      </c>
      <c r="G8" s="259">
        <v>2820000</v>
      </c>
      <c r="H8" s="259">
        <v>948000</v>
      </c>
      <c r="I8" s="259">
        <v>687000</v>
      </c>
      <c r="J8" s="259">
        <v>580000</v>
      </c>
      <c r="K8" s="259">
        <v>567000</v>
      </c>
    </row>
    <row r="9" spans="1:12" x14ac:dyDescent="0.35">
      <c r="A9" s="268">
        <v>2</v>
      </c>
      <c r="B9" s="74" t="s">
        <v>173</v>
      </c>
      <c r="D9" s="262"/>
      <c r="E9" s="266">
        <v>96000</v>
      </c>
      <c r="G9" s="259">
        <v>24000</v>
      </c>
      <c r="H9" s="259">
        <v>48000</v>
      </c>
      <c r="I9" s="259">
        <v>24000</v>
      </c>
      <c r="J9" s="259">
        <v>0</v>
      </c>
      <c r="K9" s="259">
        <v>0</v>
      </c>
    </row>
    <row r="10" spans="1:12" x14ac:dyDescent="0.35">
      <c r="A10" s="268">
        <v>3</v>
      </c>
      <c r="B10" s="74" t="s">
        <v>11</v>
      </c>
      <c r="D10" s="262"/>
      <c r="E10" s="266">
        <v>348600</v>
      </c>
      <c r="G10" s="259">
        <v>218400</v>
      </c>
      <c r="H10" s="259">
        <v>42000</v>
      </c>
      <c r="I10" s="259">
        <v>42000</v>
      </c>
      <c r="J10" s="259">
        <v>42000</v>
      </c>
      <c r="K10" s="259">
        <v>4200</v>
      </c>
    </row>
    <row r="11" spans="1:12" x14ac:dyDescent="0.35">
      <c r="A11" s="268">
        <v>4</v>
      </c>
      <c r="B11" s="74" t="s">
        <v>190</v>
      </c>
      <c r="D11" s="262"/>
      <c r="E11" s="266">
        <v>3388000</v>
      </c>
      <c r="G11" s="259">
        <v>1670000</v>
      </c>
      <c r="H11" s="259">
        <v>391000</v>
      </c>
      <c r="I11" s="259">
        <v>480000</v>
      </c>
      <c r="J11" s="259">
        <v>700000</v>
      </c>
      <c r="K11" s="259">
        <v>147000</v>
      </c>
    </row>
    <row r="12" spans="1:12" x14ac:dyDescent="0.35">
      <c r="A12" s="268">
        <v>5</v>
      </c>
      <c r="B12" s="74" t="s">
        <v>174</v>
      </c>
      <c r="D12" s="262"/>
      <c r="E12" s="266">
        <v>480000</v>
      </c>
      <c r="G12" s="259">
        <v>228000</v>
      </c>
      <c r="H12" s="259">
        <v>72000</v>
      </c>
      <c r="I12" s="259">
        <v>84000</v>
      </c>
      <c r="J12" s="259">
        <v>72000</v>
      </c>
      <c r="K12" s="259">
        <v>24000</v>
      </c>
    </row>
    <row r="13" spans="1:12" x14ac:dyDescent="0.35">
      <c r="A13" s="268">
        <v>6</v>
      </c>
      <c r="B13" s="74" t="s">
        <v>14</v>
      </c>
      <c r="D13" s="262"/>
      <c r="E13" s="266">
        <v>300000</v>
      </c>
      <c r="G13" s="259">
        <v>156000</v>
      </c>
      <c r="H13" s="259">
        <v>72000</v>
      </c>
      <c r="I13" s="259">
        <v>36000</v>
      </c>
      <c r="J13" s="259">
        <v>0</v>
      </c>
      <c r="K13" s="259">
        <v>36000</v>
      </c>
    </row>
    <row r="14" spans="1:12" x14ac:dyDescent="0.35">
      <c r="A14" s="268">
        <v>7</v>
      </c>
      <c r="B14" s="74" t="s">
        <v>15</v>
      </c>
      <c r="D14" s="262"/>
      <c r="E14" s="266">
        <v>52000</v>
      </c>
      <c r="G14" s="259">
        <v>22000</v>
      </c>
      <c r="H14" s="259">
        <v>10000</v>
      </c>
      <c r="I14" s="259">
        <v>10000</v>
      </c>
      <c r="J14" s="259">
        <v>0</v>
      </c>
      <c r="K14" s="259">
        <v>10000</v>
      </c>
    </row>
    <row r="15" spans="1:12" x14ac:dyDescent="0.35">
      <c r="A15" s="268">
        <v>8</v>
      </c>
      <c r="B15" s="74" t="s">
        <v>36</v>
      </c>
      <c r="D15" s="262"/>
      <c r="E15" s="266">
        <v>203110</v>
      </c>
      <c r="G15" s="259">
        <v>203110</v>
      </c>
      <c r="H15" s="259">
        <v>0</v>
      </c>
      <c r="I15" s="259">
        <v>0</v>
      </c>
      <c r="J15" s="259">
        <v>0</v>
      </c>
      <c r="K15" s="259">
        <v>0</v>
      </c>
    </row>
    <row r="16" spans="1:12" x14ac:dyDescent="0.35">
      <c r="A16" s="268">
        <v>9</v>
      </c>
      <c r="B16" s="74" t="s">
        <v>543</v>
      </c>
      <c r="D16" s="262"/>
      <c r="E16" s="266">
        <v>161710</v>
      </c>
      <c r="G16" s="259">
        <v>161710</v>
      </c>
      <c r="H16" s="259">
        <v>0</v>
      </c>
      <c r="I16" s="259">
        <v>0</v>
      </c>
      <c r="J16" s="259">
        <v>0</v>
      </c>
      <c r="K16" s="259">
        <v>0</v>
      </c>
    </row>
    <row r="17" spans="1:12" x14ac:dyDescent="0.35">
      <c r="A17" s="268">
        <v>10</v>
      </c>
      <c r="B17" s="74" t="s">
        <v>618</v>
      </c>
      <c r="D17" s="262"/>
      <c r="E17" s="266">
        <v>570000</v>
      </c>
      <c r="G17" s="259">
        <v>300000</v>
      </c>
      <c r="H17" s="259">
        <v>100000</v>
      </c>
      <c r="I17" s="259">
        <v>60000</v>
      </c>
      <c r="J17" s="259">
        <v>80000</v>
      </c>
      <c r="K17" s="259">
        <v>30000</v>
      </c>
    </row>
    <row r="18" spans="1:12" x14ac:dyDescent="0.35">
      <c r="A18" s="269"/>
      <c r="B18" s="296" t="s">
        <v>619</v>
      </c>
      <c r="C18" s="297"/>
      <c r="D18" s="298"/>
      <c r="E18" s="270">
        <f>SUM(E8:E17)</f>
        <v>11201420</v>
      </c>
      <c r="G18" s="259">
        <f>SUM(G8:G17)</f>
        <v>5803220</v>
      </c>
      <c r="H18" s="259">
        <f>SUM(H8:H17)</f>
        <v>1683000</v>
      </c>
      <c r="I18" s="259">
        <f>SUM(I8:I17)</f>
        <v>1423000</v>
      </c>
      <c r="J18" s="259">
        <f>SUM(J8:J17)</f>
        <v>1474000</v>
      </c>
      <c r="K18" s="259">
        <f>SUM(K8:K17)</f>
        <v>818200</v>
      </c>
      <c r="L18" s="259">
        <f>SUM(G18:K18)</f>
        <v>11201420</v>
      </c>
    </row>
    <row r="19" spans="1:12" x14ac:dyDescent="0.35">
      <c r="A19" s="258"/>
    </row>
    <row r="20" spans="1:12" x14ac:dyDescent="0.35">
      <c r="D20" s="74" t="s">
        <v>620</v>
      </c>
      <c r="E20" s="272">
        <f>E18*100/E23</f>
        <v>38.113031643416129</v>
      </c>
      <c r="F20" s="74">
        <v>100</v>
      </c>
    </row>
    <row r="21" spans="1:12" x14ac:dyDescent="0.35">
      <c r="B21" s="74" t="s">
        <v>622</v>
      </c>
    </row>
    <row r="22" spans="1:12" x14ac:dyDescent="0.35">
      <c r="A22" s="74" t="s">
        <v>444</v>
      </c>
    </row>
    <row r="23" spans="1:12" x14ac:dyDescent="0.35">
      <c r="B23" s="74" t="s">
        <v>621</v>
      </c>
      <c r="E23" s="271">
        <v>29390000</v>
      </c>
    </row>
  </sheetData>
  <mergeCells count="6">
    <mergeCell ref="B18:D18"/>
    <mergeCell ref="A1:E1"/>
    <mergeCell ref="A2:E2"/>
    <mergeCell ref="A3:E3"/>
    <mergeCell ref="B5:D6"/>
    <mergeCell ref="A5:A6"/>
  </mergeCells>
  <pageMargins left="1.1811023622047245" right="0.98425196850393704" top="0.98425196850393704" bottom="0.59055118110236227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zoomScale="120" zoomScaleNormal="120" workbookViewId="0">
      <selection activeCell="I13" sqref="I13"/>
    </sheetView>
  </sheetViews>
  <sheetFormatPr defaultRowHeight="21" x14ac:dyDescent="0.35"/>
  <cols>
    <col min="1" max="1" width="3.125" style="74" customWidth="1"/>
    <col min="2" max="5" width="9" style="74"/>
    <col min="6" max="6" width="2.75" style="74" customWidth="1"/>
    <col min="7" max="7" width="4.375" style="74" customWidth="1"/>
    <col min="8" max="8" width="3" style="74" customWidth="1"/>
    <col min="9" max="9" width="4.125" style="74" customWidth="1"/>
    <col min="10" max="10" width="2.625" style="74" customWidth="1"/>
    <col min="11" max="11" width="12.625" style="74" customWidth="1"/>
    <col min="12" max="12" width="5.875" style="74" customWidth="1"/>
    <col min="13" max="16384" width="9" style="74"/>
  </cols>
  <sheetData>
    <row r="1" spans="1:12" s="75" customFormat="1" x14ac:dyDescent="0.35">
      <c r="A1" s="287" t="s">
        <v>623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s="75" customFormat="1" x14ac:dyDescent="0.35">
      <c r="A2" s="287" t="s">
        <v>624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s="75" customFormat="1" x14ac:dyDescent="0.35">
      <c r="A3" s="287" t="s">
        <v>625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</row>
    <row r="4" spans="1:12" s="75" customFormat="1" x14ac:dyDescent="0.35">
      <c r="A4" s="287" t="s">
        <v>626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</row>
    <row r="6" spans="1:12" x14ac:dyDescent="0.35">
      <c r="A6" s="74" t="s">
        <v>627</v>
      </c>
      <c r="B6" s="74" t="s">
        <v>628</v>
      </c>
    </row>
    <row r="7" spans="1:12" x14ac:dyDescent="0.35">
      <c r="B7" s="273" t="s">
        <v>629</v>
      </c>
      <c r="E7" s="260">
        <v>20400</v>
      </c>
      <c r="F7" s="279" t="s">
        <v>658</v>
      </c>
      <c r="G7" s="260">
        <v>12</v>
      </c>
      <c r="H7" s="260"/>
      <c r="I7" s="260"/>
      <c r="J7" s="260" t="s">
        <v>659</v>
      </c>
      <c r="K7" s="260">
        <f>E7*G7</f>
        <v>244800</v>
      </c>
      <c r="L7" s="74" t="s">
        <v>230</v>
      </c>
    </row>
    <row r="8" spans="1:12" x14ac:dyDescent="0.35">
      <c r="B8" s="273" t="s">
        <v>630</v>
      </c>
      <c r="E8" s="260">
        <v>11220</v>
      </c>
      <c r="F8" s="279" t="s">
        <v>658</v>
      </c>
      <c r="G8" s="260">
        <v>2</v>
      </c>
      <c r="H8" s="279" t="s">
        <v>658</v>
      </c>
      <c r="I8" s="260">
        <v>12</v>
      </c>
      <c r="J8" s="260" t="s">
        <v>659</v>
      </c>
      <c r="K8" s="260">
        <f>E8*G8*I8</f>
        <v>269280</v>
      </c>
      <c r="L8" s="74" t="s">
        <v>230</v>
      </c>
    </row>
    <row r="9" spans="1:12" x14ac:dyDescent="0.35">
      <c r="D9" s="74" t="s">
        <v>59</v>
      </c>
      <c r="E9" s="260"/>
      <c r="F9" s="279"/>
      <c r="G9" s="260"/>
      <c r="H9" s="260"/>
      <c r="I9" s="260"/>
      <c r="J9" s="260"/>
      <c r="K9" s="260">
        <f>SUM(K7:K8)</f>
        <v>514080</v>
      </c>
    </row>
    <row r="10" spans="1:12" x14ac:dyDescent="0.35">
      <c r="E10" s="260"/>
      <c r="F10" s="279"/>
      <c r="G10" s="260"/>
      <c r="H10" s="260"/>
      <c r="I10" s="260"/>
      <c r="J10" s="260"/>
      <c r="K10" s="260"/>
    </row>
    <row r="11" spans="1:12" x14ac:dyDescent="0.35">
      <c r="A11" s="74" t="s">
        <v>647</v>
      </c>
      <c r="B11" s="74" t="s">
        <v>648</v>
      </c>
      <c r="E11" s="260"/>
      <c r="F11" s="279"/>
      <c r="G11" s="260"/>
      <c r="H11" s="260"/>
      <c r="I11" s="260"/>
      <c r="J11" s="260"/>
      <c r="K11" s="260"/>
    </row>
    <row r="12" spans="1:12" x14ac:dyDescent="0.35">
      <c r="B12" s="273" t="s">
        <v>629</v>
      </c>
      <c r="E12" s="260">
        <v>1750</v>
      </c>
      <c r="F12" s="279" t="s">
        <v>658</v>
      </c>
      <c r="G12" s="260">
        <v>12</v>
      </c>
      <c r="H12" s="260"/>
      <c r="I12" s="260"/>
      <c r="J12" s="260" t="s">
        <v>659</v>
      </c>
      <c r="K12" s="260">
        <f>E12*G12</f>
        <v>21000</v>
      </c>
      <c r="L12" s="74" t="s">
        <v>230</v>
      </c>
    </row>
    <row r="13" spans="1:12" x14ac:dyDescent="0.35">
      <c r="B13" s="273" t="s">
        <v>630</v>
      </c>
      <c r="E13" s="260">
        <v>880</v>
      </c>
      <c r="F13" s="279" t="s">
        <v>658</v>
      </c>
      <c r="G13" s="260">
        <v>2</v>
      </c>
      <c r="H13" s="279" t="s">
        <v>658</v>
      </c>
      <c r="I13" s="260">
        <v>12</v>
      </c>
      <c r="J13" s="260" t="s">
        <v>659</v>
      </c>
      <c r="K13" s="260">
        <f>E13*G13*I13</f>
        <v>21120</v>
      </c>
      <c r="L13" s="74" t="s">
        <v>230</v>
      </c>
    </row>
    <row r="14" spans="1:12" x14ac:dyDescent="0.35">
      <c r="D14" s="74" t="s">
        <v>59</v>
      </c>
      <c r="E14" s="260"/>
      <c r="F14" s="279"/>
      <c r="G14" s="260"/>
      <c r="H14" s="260"/>
      <c r="I14" s="260"/>
      <c r="J14" s="260"/>
      <c r="K14" s="260">
        <f>SUM(K12:K13)</f>
        <v>42120</v>
      </c>
    </row>
    <row r="15" spans="1:12" x14ac:dyDescent="0.35">
      <c r="E15" s="260"/>
      <c r="F15" s="279"/>
      <c r="G15" s="260"/>
      <c r="H15" s="260"/>
      <c r="I15" s="260"/>
      <c r="J15" s="260"/>
      <c r="K15" s="260"/>
    </row>
    <row r="16" spans="1:12" x14ac:dyDescent="0.35">
      <c r="A16" s="74" t="s">
        <v>649</v>
      </c>
      <c r="B16" s="74" t="s">
        <v>650</v>
      </c>
      <c r="E16" s="260"/>
      <c r="F16" s="279"/>
      <c r="G16" s="260"/>
      <c r="H16" s="260"/>
      <c r="I16" s="260"/>
      <c r="J16" s="260"/>
      <c r="K16" s="260"/>
    </row>
    <row r="17" spans="1:12" x14ac:dyDescent="0.35">
      <c r="B17" s="273" t="s">
        <v>629</v>
      </c>
      <c r="E17" s="260">
        <v>1750</v>
      </c>
      <c r="F17" s="279" t="s">
        <v>658</v>
      </c>
      <c r="G17" s="260">
        <v>12</v>
      </c>
      <c r="H17" s="260"/>
      <c r="I17" s="260"/>
      <c r="J17" s="260" t="s">
        <v>659</v>
      </c>
      <c r="K17" s="260">
        <f>E17*G17</f>
        <v>21000</v>
      </c>
      <c r="L17" s="74" t="s">
        <v>230</v>
      </c>
    </row>
    <row r="18" spans="1:12" x14ac:dyDescent="0.35">
      <c r="B18" s="273" t="s">
        <v>630</v>
      </c>
      <c r="E18" s="260">
        <v>880</v>
      </c>
      <c r="F18" s="279" t="s">
        <v>658</v>
      </c>
      <c r="G18" s="260">
        <v>2</v>
      </c>
      <c r="H18" s="279" t="s">
        <v>658</v>
      </c>
      <c r="I18" s="260">
        <v>12</v>
      </c>
      <c r="J18" s="260" t="s">
        <v>659</v>
      </c>
      <c r="K18" s="260">
        <f>E18*G18*I18</f>
        <v>21120</v>
      </c>
      <c r="L18" s="74" t="s">
        <v>230</v>
      </c>
    </row>
    <row r="19" spans="1:12" x14ac:dyDescent="0.35">
      <c r="D19" s="74" t="s">
        <v>59</v>
      </c>
      <c r="E19" s="260"/>
      <c r="F19" s="279"/>
      <c r="G19" s="260"/>
      <c r="H19" s="260"/>
      <c r="I19" s="260"/>
      <c r="J19" s="260"/>
      <c r="K19" s="260">
        <f>SUM(K17:K18)</f>
        <v>42120</v>
      </c>
    </row>
    <row r="20" spans="1:12" x14ac:dyDescent="0.35">
      <c r="E20" s="260"/>
      <c r="F20" s="279"/>
      <c r="G20" s="260"/>
      <c r="H20" s="260"/>
      <c r="I20" s="260"/>
      <c r="J20" s="260"/>
      <c r="K20" s="260"/>
    </row>
    <row r="21" spans="1:12" x14ac:dyDescent="0.35">
      <c r="A21" s="74" t="s">
        <v>651</v>
      </c>
      <c r="B21" s="74" t="s">
        <v>652</v>
      </c>
      <c r="E21" s="260"/>
      <c r="F21" s="279"/>
      <c r="G21" s="260"/>
      <c r="H21" s="260"/>
      <c r="I21" s="260"/>
      <c r="J21" s="260"/>
      <c r="K21" s="260"/>
    </row>
    <row r="22" spans="1:12" x14ac:dyDescent="0.35">
      <c r="B22" s="273" t="s">
        <v>653</v>
      </c>
      <c r="E22" s="260">
        <v>11220</v>
      </c>
      <c r="F22" s="279" t="s">
        <v>658</v>
      </c>
      <c r="G22" s="260">
        <v>12</v>
      </c>
      <c r="H22" s="260"/>
      <c r="I22" s="260"/>
      <c r="J22" s="260" t="s">
        <v>659</v>
      </c>
      <c r="K22" s="260">
        <f>E22*G22</f>
        <v>134640</v>
      </c>
      <c r="L22" s="74" t="s">
        <v>230</v>
      </c>
    </row>
    <row r="23" spans="1:12" x14ac:dyDescent="0.35">
      <c r="B23" s="273" t="s">
        <v>654</v>
      </c>
      <c r="E23" s="260">
        <v>9180</v>
      </c>
      <c r="F23" s="279" t="s">
        <v>658</v>
      </c>
      <c r="G23" s="260">
        <v>12</v>
      </c>
      <c r="H23" s="260"/>
      <c r="I23" s="260"/>
      <c r="J23" s="260" t="s">
        <v>659</v>
      </c>
      <c r="K23" s="260">
        <f>E23*G23</f>
        <v>110160</v>
      </c>
      <c r="L23" s="74" t="s">
        <v>230</v>
      </c>
    </row>
    <row r="24" spans="1:12" x14ac:dyDescent="0.35">
      <c r="B24" s="273" t="s">
        <v>655</v>
      </c>
      <c r="E24" s="260">
        <v>7200</v>
      </c>
      <c r="F24" s="279" t="s">
        <v>658</v>
      </c>
      <c r="G24" s="260">
        <v>24</v>
      </c>
      <c r="H24" s="279" t="s">
        <v>658</v>
      </c>
      <c r="I24" s="260">
        <v>12</v>
      </c>
      <c r="J24" s="260" t="s">
        <v>659</v>
      </c>
      <c r="K24" s="260">
        <f>E24*G24*I24</f>
        <v>2073600</v>
      </c>
      <c r="L24" s="74" t="s">
        <v>230</v>
      </c>
    </row>
    <row r="25" spans="1:12" x14ac:dyDescent="0.35">
      <c r="B25" s="273" t="s">
        <v>656</v>
      </c>
      <c r="E25" s="260">
        <v>7200</v>
      </c>
      <c r="F25" s="279" t="s">
        <v>658</v>
      </c>
      <c r="G25" s="260">
        <v>12</v>
      </c>
      <c r="H25" s="260"/>
      <c r="I25" s="260"/>
      <c r="J25" s="260" t="s">
        <v>659</v>
      </c>
      <c r="K25" s="260">
        <f>E25*G25</f>
        <v>86400</v>
      </c>
      <c r="L25" s="74" t="s">
        <v>230</v>
      </c>
    </row>
    <row r="26" spans="1:12" x14ac:dyDescent="0.35">
      <c r="B26" s="273" t="s">
        <v>657</v>
      </c>
      <c r="E26" s="260">
        <v>7200</v>
      </c>
      <c r="F26" s="279" t="s">
        <v>658</v>
      </c>
      <c r="G26" s="260">
        <v>12</v>
      </c>
      <c r="H26" s="260"/>
      <c r="I26" s="260"/>
      <c r="J26" s="260" t="s">
        <v>659</v>
      </c>
      <c r="K26" s="260">
        <f>E26*G26</f>
        <v>86400</v>
      </c>
      <c r="L26" s="74" t="s">
        <v>230</v>
      </c>
    </row>
    <row r="27" spans="1:12" x14ac:dyDescent="0.35">
      <c r="D27" s="74" t="s">
        <v>59</v>
      </c>
      <c r="E27" s="260"/>
      <c r="F27" s="260"/>
      <c r="G27" s="260"/>
      <c r="H27" s="260"/>
      <c r="I27" s="260"/>
      <c r="J27" s="260"/>
      <c r="K27" s="260">
        <f>SUM(K22:K26)</f>
        <v>2491200</v>
      </c>
      <c r="L27" s="74" t="s">
        <v>230</v>
      </c>
    </row>
    <row r="28" spans="1:12" x14ac:dyDescent="0.35">
      <c r="E28" s="260"/>
      <c r="F28" s="260"/>
      <c r="G28" s="260"/>
      <c r="H28" s="260"/>
      <c r="I28" s="260"/>
      <c r="J28" s="260"/>
      <c r="K28" s="260"/>
    </row>
    <row r="29" spans="1:12" s="75" customFormat="1" x14ac:dyDescent="0.35">
      <c r="D29" s="75" t="s">
        <v>660</v>
      </c>
      <c r="E29" s="280"/>
      <c r="F29" s="280"/>
      <c r="G29" s="280"/>
      <c r="H29" s="280"/>
      <c r="I29" s="280"/>
      <c r="J29" s="280"/>
      <c r="K29" s="280">
        <f>K9+K14+K19+K27</f>
        <v>3089520</v>
      </c>
      <c r="L29" s="75" t="s">
        <v>230</v>
      </c>
    </row>
  </sheetData>
  <mergeCells count="4">
    <mergeCell ref="A1:L1"/>
    <mergeCell ref="A2:L2"/>
    <mergeCell ref="A3:L3"/>
    <mergeCell ref="A4:L4"/>
  </mergeCells>
  <pageMargins left="1.1811023622047245" right="0.78740157480314965" top="0.98425196850393704" bottom="0.78740157480314965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10" zoomScale="120" zoomScaleNormal="120" workbookViewId="0">
      <selection activeCell="G17" sqref="G17:H17"/>
    </sheetView>
  </sheetViews>
  <sheetFormatPr defaultRowHeight="18.75" x14ac:dyDescent="0.3"/>
  <cols>
    <col min="1" max="1" width="9" style="1"/>
    <col min="2" max="4" width="10.625" style="1" bestFit="1" customWidth="1"/>
    <col min="5" max="5" width="10.625" style="1" customWidth="1"/>
    <col min="6" max="6" width="9.5" style="1" bestFit="1" customWidth="1"/>
    <col min="7" max="7" width="9.5" style="1" customWidth="1"/>
    <col min="8" max="8" width="9.5" style="1" bestFit="1" customWidth="1"/>
    <col min="9" max="9" width="12.125" style="1" customWidth="1"/>
    <col min="10" max="10" width="9" style="1"/>
    <col min="11" max="11" width="11.625" style="1" customWidth="1"/>
    <col min="12" max="12" width="10" style="1" customWidth="1"/>
    <col min="13" max="13" width="10.625" style="1" bestFit="1" customWidth="1"/>
    <col min="14" max="16384" width="9" style="1"/>
  </cols>
  <sheetData>
    <row r="1" spans="1:13" s="5" customFormat="1" x14ac:dyDescent="0.3">
      <c r="A1" s="281" t="s">
        <v>644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s="5" customFormat="1" x14ac:dyDescent="0.3">
      <c r="A2" s="281" t="s">
        <v>645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5" customFormat="1" x14ac:dyDescent="0.3">
      <c r="A3" s="281" t="s">
        <v>646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6" spans="1:13" x14ac:dyDescent="0.3">
      <c r="A6" s="306" t="s">
        <v>633</v>
      </c>
      <c r="B6" s="308" t="s">
        <v>632</v>
      </c>
      <c r="C6" s="309"/>
      <c r="D6" s="310"/>
      <c r="E6" s="306" t="s">
        <v>634</v>
      </c>
      <c r="F6" s="306" t="s">
        <v>25</v>
      </c>
      <c r="G6" s="306" t="s">
        <v>635</v>
      </c>
      <c r="H6" s="306" t="s">
        <v>636</v>
      </c>
      <c r="I6" s="306" t="s">
        <v>637</v>
      </c>
      <c r="J6" s="306" t="s">
        <v>638</v>
      </c>
      <c r="K6" s="306" t="s">
        <v>639</v>
      </c>
      <c r="L6" s="306" t="s">
        <v>640</v>
      </c>
      <c r="M6" s="306" t="s">
        <v>59</v>
      </c>
    </row>
    <row r="7" spans="1:13" x14ac:dyDescent="0.3">
      <c r="A7" s="307"/>
      <c r="B7" s="3" t="s">
        <v>588</v>
      </c>
      <c r="C7" s="3" t="s">
        <v>33</v>
      </c>
      <c r="D7" s="3" t="s">
        <v>59</v>
      </c>
      <c r="E7" s="307"/>
      <c r="F7" s="307"/>
      <c r="G7" s="307"/>
      <c r="H7" s="307"/>
      <c r="I7" s="307"/>
      <c r="J7" s="307"/>
      <c r="K7" s="307"/>
      <c r="L7" s="307"/>
      <c r="M7" s="307"/>
    </row>
    <row r="8" spans="1:13" x14ac:dyDescent="0.3">
      <c r="A8" s="275"/>
      <c r="B8" s="7"/>
      <c r="C8" s="7"/>
      <c r="D8" s="7"/>
      <c r="E8" s="275"/>
      <c r="F8" s="275"/>
      <c r="G8" s="275"/>
      <c r="H8" s="275"/>
      <c r="I8" s="275"/>
      <c r="J8" s="275"/>
      <c r="K8" s="275"/>
      <c r="L8" s="275"/>
      <c r="M8" s="275"/>
    </row>
    <row r="9" spans="1:13" x14ac:dyDescent="0.3">
      <c r="A9" s="275"/>
      <c r="B9" s="7"/>
      <c r="C9" s="7"/>
      <c r="D9" s="7"/>
      <c r="E9" s="275"/>
      <c r="F9" s="275"/>
      <c r="G9" s="275"/>
      <c r="H9" s="275"/>
      <c r="I9" s="275"/>
      <c r="J9" s="275"/>
      <c r="K9" s="275"/>
      <c r="L9" s="275"/>
      <c r="M9" s="275"/>
    </row>
    <row r="10" spans="1:13" x14ac:dyDescent="0.3">
      <c r="A10" s="8" t="s">
        <v>631</v>
      </c>
      <c r="B10" s="276">
        <v>16171000</v>
      </c>
      <c r="C10" s="276">
        <v>13219000</v>
      </c>
      <c r="D10" s="276">
        <f>B10+C10</f>
        <v>29390000</v>
      </c>
      <c r="E10" s="276">
        <v>21833740</v>
      </c>
      <c r="F10" s="276">
        <v>1640000</v>
      </c>
      <c r="G10" s="276">
        <v>54000</v>
      </c>
      <c r="H10" s="276">
        <v>5195260</v>
      </c>
      <c r="I10" s="276">
        <v>210000</v>
      </c>
      <c r="J10" s="276">
        <v>297000</v>
      </c>
      <c r="K10" s="276">
        <v>0</v>
      </c>
      <c r="L10" s="276">
        <v>160000</v>
      </c>
      <c r="M10" s="276">
        <f>E10+F10+G10+H10+I10+J10+K10+L10</f>
        <v>29390000</v>
      </c>
    </row>
    <row r="11" spans="1:13" x14ac:dyDescent="0.3">
      <c r="A11" s="8"/>
      <c r="B11" s="8"/>
      <c r="C11" s="8"/>
      <c r="D11" s="8"/>
      <c r="E11" s="277"/>
      <c r="F11" s="277"/>
      <c r="G11" s="277"/>
      <c r="H11" s="277"/>
      <c r="I11" s="277"/>
      <c r="J11" s="277"/>
      <c r="K11" s="277"/>
      <c r="L11" s="277"/>
      <c r="M11" s="277"/>
    </row>
    <row r="12" spans="1:13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">
      <c r="E13" s="6"/>
      <c r="M13" s="274"/>
    </row>
    <row r="14" spans="1:13" x14ac:dyDescent="0.3">
      <c r="E14" s="6"/>
    </row>
    <row r="15" spans="1:13" x14ac:dyDescent="0.3">
      <c r="E15" s="6"/>
      <c r="F15" s="31" t="s">
        <v>205</v>
      </c>
      <c r="I15" s="1" t="s">
        <v>641</v>
      </c>
    </row>
    <row r="16" spans="1:13" x14ac:dyDescent="0.3">
      <c r="E16" s="6"/>
      <c r="G16" s="305" t="s">
        <v>642</v>
      </c>
      <c r="H16" s="305"/>
    </row>
    <row r="17" spans="5:8" x14ac:dyDescent="0.3">
      <c r="E17" s="6"/>
      <c r="G17" s="305" t="s">
        <v>643</v>
      </c>
      <c r="H17" s="305"/>
    </row>
    <row r="18" spans="5:8" x14ac:dyDescent="0.3">
      <c r="E18" s="6"/>
    </row>
    <row r="19" spans="5:8" x14ac:dyDescent="0.3">
      <c r="E19" s="6"/>
    </row>
    <row r="20" spans="5:8" x14ac:dyDescent="0.3">
      <c r="E20" s="6"/>
    </row>
    <row r="21" spans="5:8" x14ac:dyDescent="0.3">
      <c r="E21" s="6"/>
    </row>
  </sheetData>
  <mergeCells count="16">
    <mergeCell ref="G17:H17"/>
    <mergeCell ref="A1:M1"/>
    <mergeCell ref="A2:M2"/>
    <mergeCell ref="A3:M3"/>
    <mergeCell ref="I6:I7"/>
    <mergeCell ref="J6:J7"/>
    <mergeCell ref="K6:K7"/>
    <mergeCell ref="L6:L7"/>
    <mergeCell ref="M6:M7"/>
    <mergeCell ref="G16:H16"/>
    <mergeCell ref="B6:D6"/>
    <mergeCell ref="A6:A7"/>
    <mergeCell ref="E6:E7"/>
    <mergeCell ref="F6:F7"/>
    <mergeCell ref="G6:G7"/>
    <mergeCell ref="H6:H7"/>
  </mergeCells>
  <pageMargins left="0.19685039370078741" right="0.19685039370078741" top="0.78740157480314965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zoomScale="120" zoomScaleNormal="120" workbookViewId="0">
      <selection activeCell="F26" sqref="F26"/>
    </sheetView>
  </sheetViews>
  <sheetFormatPr defaultRowHeight="19.5" x14ac:dyDescent="0.3"/>
  <cols>
    <col min="1" max="1" width="43.5" style="42" customWidth="1"/>
    <col min="2" max="4" width="12.5" style="43" customWidth="1"/>
    <col min="5" max="5" width="2.625" style="42" customWidth="1"/>
    <col min="6" max="6" width="13.5" style="43" customWidth="1"/>
    <col min="7" max="16384" width="9" style="42"/>
  </cols>
  <sheetData>
    <row r="2" spans="1:6" s="41" customFormat="1" x14ac:dyDescent="0.3">
      <c r="A2" s="283" t="s">
        <v>208</v>
      </c>
      <c r="B2" s="283"/>
      <c r="C2" s="283"/>
      <c r="D2" s="283"/>
      <c r="E2" s="283"/>
      <c r="F2" s="233"/>
    </row>
    <row r="3" spans="1:6" s="41" customFormat="1" x14ac:dyDescent="0.3">
      <c r="A3" s="283" t="s">
        <v>240</v>
      </c>
      <c r="B3" s="283"/>
      <c r="C3" s="283"/>
      <c r="D3" s="283"/>
      <c r="E3" s="283"/>
      <c r="F3" s="233"/>
    </row>
    <row r="5" spans="1:6" s="41" customFormat="1" x14ac:dyDescent="0.3">
      <c r="A5" s="44" t="s">
        <v>241</v>
      </c>
      <c r="B5" s="46" t="s">
        <v>71</v>
      </c>
      <c r="C5" s="46" t="s">
        <v>70</v>
      </c>
      <c r="D5" s="46" t="s">
        <v>70</v>
      </c>
      <c r="F5" s="233"/>
    </row>
    <row r="6" spans="1:6" s="41" customFormat="1" x14ac:dyDescent="0.3">
      <c r="A6" s="45"/>
      <c r="B6" s="47" t="s">
        <v>242</v>
      </c>
      <c r="C6" s="47" t="s">
        <v>199</v>
      </c>
      <c r="D6" s="47" t="s">
        <v>207</v>
      </c>
      <c r="F6" s="233"/>
    </row>
    <row r="7" spans="1:6" s="41" customFormat="1" x14ac:dyDescent="0.3">
      <c r="A7" s="50" t="s">
        <v>41</v>
      </c>
      <c r="B7" s="51"/>
      <c r="C7" s="51"/>
      <c r="D7" s="51"/>
      <c r="F7" s="233"/>
    </row>
    <row r="8" spans="1:6" x14ac:dyDescent="0.3">
      <c r="A8" s="52" t="s">
        <v>42</v>
      </c>
      <c r="B8" s="53">
        <v>58583.06</v>
      </c>
      <c r="C8" s="53">
        <v>63400</v>
      </c>
      <c r="D8" s="53">
        <v>58100</v>
      </c>
    </row>
    <row r="9" spans="1:6" x14ac:dyDescent="0.3">
      <c r="A9" s="52" t="s">
        <v>73</v>
      </c>
      <c r="B9" s="53">
        <v>39404</v>
      </c>
      <c r="C9" s="53">
        <v>51600</v>
      </c>
      <c r="D9" s="53">
        <v>38700</v>
      </c>
    </row>
    <row r="10" spans="1:6" x14ac:dyDescent="0.3">
      <c r="A10" s="52" t="s">
        <v>75</v>
      </c>
      <c r="B10" s="53">
        <v>332412.55</v>
      </c>
      <c r="C10" s="53">
        <v>253000</v>
      </c>
      <c r="D10" s="53">
        <v>332000</v>
      </c>
    </row>
    <row r="11" spans="1:6" x14ac:dyDescent="0.3">
      <c r="A11" s="52" t="s">
        <v>49</v>
      </c>
      <c r="B11" s="53">
        <v>104200</v>
      </c>
      <c r="C11" s="53">
        <v>120000</v>
      </c>
      <c r="D11" s="53">
        <v>104200</v>
      </c>
    </row>
    <row r="12" spans="1:6" s="41" customFormat="1" x14ac:dyDescent="0.3">
      <c r="A12" s="213" t="s">
        <v>243</v>
      </c>
      <c r="B12" s="55">
        <f>SUM(B8:B11)</f>
        <v>534599.61</v>
      </c>
      <c r="C12" s="55">
        <f>SUM(C8:C11)</f>
        <v>488000</v>
      </c>
      <c r="D12" s="55">
        <f>SUM(D8:D11)</f>
        <v>533000</v>
      </c>
      <c r="F12" s="233"/>
    </row>
    <row r="13" spans="1:6" s="41" customFormat="1" x14ac:dyDescent="0.3">
      <c r="A13" s="54" t="s">
        <v>244</v>
      </c>
      <c r="B13" s="55"/>
      <c r="C13" s="55"/>
      <c r="D13" s="55"/>
      <c r="F13" s="233"/>
    </row>
    <row r="14" spans="1:6" x14ac:dyDescent="0.3">
      <c r="A14" s="52" t="s">
        <v>53</v>
      </c>
      <c r="B14" s="53">
        <v>15643660.539999999</v>
      </c>
      <c r="C14" s="53">
        <v>18312000</v>
      </c>
      <c r="D14" s="53">
        <v>15638000</v>
      </c>
    </row>
    <row r="15" spans="1:6" s="41" customFormat="1" x14ac:dyDescent="0.3">
      <c r="A15" s="213" t="s">
        <v>245</v>
      </c>
      <c r="B15" s="55">
        <f>SUM(B14)</f>
        <v>15643660.539999999</v>
      </c>
      <c r="C15" s="55">
        <f>SUM(C14)</f>
        <v>18312000</v>
      </c>
      <c r="D15" s="55">
        <f>SUM(D14)</f>
        <v>15638000</v>
      </c>
      <c r="F15" s="233"/>
    </row>
    <row r="16" spans="1:6" s="41" customFormat="1" x14ac:dyDescent="0.3">
      <c r="A16" s="54" t="s">
        <v>246</v>
      </c>
      <c r="B16" s="55"/>
      <c r="C16" s="55"/>
      <c r="D16" s="55"/>
      <c r="F16" s="233"/>
    </row>
    <row r="17" spans="1:6" x14ac:dyDescent="0.3">
      <c r="A17" s="52" t="s">
        <v>58</v>
      </c>
      <c r="B17" s="53">
        <v>13219289</v>
      </c>
      <c r="C17" s="53">
        <v>11600000</v>
      </c>
      <c r="D17" s="53">
        <v>13219000</v>
      </c>
    </row>
    <row r="18" spans="1:6" s="41" customFormat="1" x14ac:dyDescent="0.3">
      <c r="A18" s="211" t="s">
        <v>247</v>
      </c>
      <c r="B18" s="212">
        <f>SUM(B17)</f>
        <v>13219289</v>
      </c>
      <c r="C18" s="212">
        <f>SUM(C17)</f>
        <v>11600000</v>
      </c>
      <c r="D18" s="212">
        <f>SUM(D17)</f>
        <v>13219000</v>
      </c>
      <c r="F18" s="233"/>
    </row>
    <row r="19" spans="1:6" s="41" customFormat="1" x14ac:dyDescent="0.3">
      <c r="A19" s="48" t="s">
        <v>59</v>
      </c>
      <c r="B19" s="49">
        <f>B12+B15+B18</f>
        <v>29397549.149999999</v>
      </c>
      <c r="C19" s="49">
        <f>C12+C15+C18</f>
        <v>30400000</v>
      </c>
      <c r="D19" s="49">
        <f>D12+D15+D18</f>
        <v>29390000</v>
      </c>
      <c r="F19" s="233"/>
    </row>
    <row r="24" spans="1:6" s="41" customFormat="1" x14ac:dyDescent="0.3">
      <c r="A24" s="44" t="s">
        <v>248</v>
      </c>
      <c r="B24" s="46" t="s">
        <v>88</v>
      </c>
      <c r="C24" s="46" t="s">
        <v>70</v>
      </c>
      <c r="D24" s="46" t="s">
        <v>70</v>
      </c>
      <c r="F24" s="233"/>
    </row>
    <row r="25" spans="1:6" s="41" customFormat="1" x14ac:dyDescent="0.3">
      <c r="A25" s="45"/>
      <c r="B25" s="47" t="s">
        <v>242</v>
      </c>
      <c r="C25" s="47" t="s">
        <v>199</v>
      </c>
      <c r="D25" s="47" t="s">
        <v>207</v>
      </c>
      <c r="F25" s="233"/>
    </row>
    <row r="26" spans="1:6" s="41" customFormat="1" x14ac:dyDescent="0.3">
      <c r="A26" s="50" t="s">
        <v>249</v>
      </c>
      <c r="B26" s="51"/>
      <c r="C26" s="51"/>
      <c r="D26" s="51"/>
      <c r="F26" s="233"/>
    </row>
    <row r="27" spans="1:6" x14ac:dyDescent="0.3">
      <c r="A27" s="52" t="s">
        <v>35</v>
      </c>
      <c r="B27" s="53">
        <v>884839</v>
      </c>
      <c r="C27" s="53">
        <v>1048000</v>
      </c>
      <c r="D27" s="53">
        <v>1536820</v>
      </c>
    </row>
    <row r="28" spans="1:6" x14ac:dyDescent="0.3">
      <c r="A28" s="52" t="s">
        <v>6</v>
      </c>
      <c r="B28" s="53">
        <v>7939233</v>
      </c>
      <c r="C28" s="53">
        <v>10520020</v>
      </c>
      <c r="D28" s="53">
        <v>13041920</v>
      </c>
    </row>
    <row r="29" spans="1:6" x14ac:dyDescent="0.3">
      <c r="A29" s="52" t="s">
        <v>192</v>
      </c>
      <c r="B29" s="53">
        <v>7704873.0300000003</v>
      </c>
      <c r="C29" s="53">
        <v>11158480</v>
      </c>
      <c r="D29" s="53">
        <v>10062260</v>
      </c>
    </row>
    <row r="30" spans="1:6" x14ac:dyDescent="0.3">
      <c r="A30" s="52" t="s">
        <v>25</v>
      </c>
      <c r="B30" s="53">
        <v>6275950</v>
      </c>
      <c r="C30" s="53">
        <v>3717500</v>
      </c>
      <c r="D30" s="53">
        <v>1640000</v>
      </c>
    </row>
    <row r="31" spans="1:6" x14ac:dyDescent="0.3">
      <c r="A31" s="52" t="s">
        <v>32</v>
      </c>
      <c r="B31" s="53">
        <v>3349680</v>
      </c>
      <c r="C31" s="53">
        <v>3956000</v>
      </c>
      <c r="D31" s="53">
        <v>3109000</v>
      </c>
    </row>
    <row r="32" spans="1:6" s="41" customFormat="1" x14ac:dyDescent="0.3">
      <c r="A32" s="211" t="s">
        <v>250</v>
      </c>
      <c r="B32" s="212">
        <f>SUM(B27:B31)</f>
        <v>26154575.030000001</v>
      </c>
      <c r="C32" s="212">
        <f>SUM(C27:C31)</f>
        <v>30400000</v>
      </c>
      <c r="D32" s="212">
        <f>SUM(D27:D31)</f>
        <v>29390000</v>
      </c>
      <c r="F32" s="233"/>
    </row>
    <row r="33" spans="1:6" s="41" customFormat="1" x14ac:dyDescent="0.3">
      <c r="A33" s="48" t="s">
        <v>59</v>
      </c>
      <c r="B33" s="49">
        <f>B32</f>
        <v>26154575.030000001</v>
      </c>
      <c r="C33" s="49">
        <f>C32</f>
        <v>30400000</v>
      </c>
      <c r="D33" s="49">
        <f>D32</f>
        <v>29390000</v>
      </c>
      <c r="F33" s="233"/>
    </row>
    <row r="36" spans="1:6" x14ac:dyDescent="0.3">
      <c r="E36" s="42">
        <v>3</v>
      </c>
    </row>
  </sheetData>
  <mergeCells count="2">
    <mergeCell ref="A2:E2"/>
    <mergeCell ref="A3:E3"/>
  </mergeCells>
  <pageMargins left="0.78740157480314965" right="0.39370078740157483" top="0.98425196850393704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3"/>
  <sheetViews>
    <sheetView topLeftCell="A181" zoomScale="120" zoomScaleNormal="120" workbookViewId="0">
      <selection activeCell="B179" sqref="B179"/>
    </sheetView>
  </sheetViews>
  <sheetFormatPr defaultRowHeight="18.75" x14ac:dyDescent="0.3"/>
  <cols>
    <col min="1" max="1" width="31.875" style="1" customWidth="1"/>
    <col min="2" max="2" width="14.125" style="6" customWidth="1"/>
    <col min="3" max="3" width="14" style="6" customWidth="1"/>
    <col min="4" max="4" width="14.125" style="6" customWidth="1"/>
    <col min="5" max="5" width="3.125" style="1" customWidth="1"/>
    <col min="6" max="16384" width="9" style="1"/>
  </cols>
  <sheetData>
    <row r="3" spans="1:5" s="78" customFormat="1" ht="32.25" x14ac:dyDescent="0.5">
      <c r="A3" s="282" t="s">
        <v>479</v>
      </c>
      <c r="B3" s="282"/>
      <c r="C3" s="282"/>
      <c r="D3" s="282"/>
      <c r="E3" s="282"/>
    </row>
    <row r="6" spans="1:5" s="78" customFormat="1" ht="32.25" x14ac:dyDescent="0.5">
      <c r="A6" s="282" t="s">
        <v>257</v>
      </c>
      <c r="B6" s="282"/>
      <c r="C6" s="282"/>
      <c r="D6" s="282"/>
      <c r="E6" s="282"/>
    </row>
    <row r="9" spans="1:5" s="78" customFormat="1" ht="32.25" x14ac:dyDescent="0.5">
      <c r="A9" s="282" t="s">
        <v>480</v>
      </c>
      <c r="B9" s="282"/>
      <c r="C9" s="282"/>
      <c r="D9" s="282"/>
      <c r="E9" s="282"/>
    </row>
    <row r="11" spans="1:5" s="78" customFormat="1" ht="32.25" x14ac:dyDescent="0.5">
      <c r="A11" s="282" t="s">
        <v>481</v>
      </c>
      <c r="B11" s="282"/>
      <c r="C11" s="282"/>
      <c r="D11" s="282"/>
      <c r="E11" s="282"/>
    </row>
    <row r="13" spans="1:5" s="78" customFormat="1" ht="32.25" x14ac:dyDescent="0.5">
      <c r="A13" s="282" t="s">
        <v>482</v>
      </c>
      <c r="B13" s="282"/>
      <c r="C13" s="282"/>
      <c r="D13" s="282"/>
      <c r="E13" s="282"/>
    </row>
    <row r="15" spans="1:5" s="78" customFormat="1" ht="32.25" x14ac:dyDescent="0.5">
      <c r="A15" s="282" t="s">
        <v>456</v>
      </c>
      <c r="B15" s="282"/>
      <c r="C15" s="282"/>
      <c r="D15" s="282"/>
      <c r="E15" s="282"/>
    </row>
    <row r="18" spans="1:5" s="78" customFormat="1" ht="32.25" x14ac:dyDescent="0.5">
      <c r="A18" s="282" t="s">
        <v>64</v>
      </c>
      <c r="B18" s="282"/>
      <c r="C18" s="282"/>
      <c r="D18" s="282"/>
      <c r="E18" s="282"/>
    </row>
    <row r="21" spans="1:5" s="78" customFormat="1" ht="32.25" x14ac:dyDescent="0.5">
      <c r="A21" s="282" t="s">
        <v>457</v>
      </c>
      <c r="B21" s="282"/>
      <c r="C21" s="282"/>
      <c r="D21" s="282"/>
      <c r="E21" s="282"/>
    </row>
    <row r="33" spans="1:5" x14ac:dyDescent="0.3">
      <c r="E33" s="1">
        <v>4</v>
      </c>
    </row>
    <row r="35" spans="1:5" s="75" customFormat="1" ht="21" x14ac:dyDescent="0.35">
      <c r="A35" s="287" t="s">
        <v>257</v>
      </c>
      <c r="B35" s="287"/>
      <c r="C35" s="287"/>
      <c r="D35" s="287"/>
      <c r="E35" s="287"/>
    </row>
    <row r="36" spans="1:5" s="75" customFormat="1" ht="21" x14ac:dyDescent="0.35">
      <c r="A36" s="287" t="s">
        <v>459</v>
      </c>
      <c r="B36" s="287"/>
      <c r="C36" s="287"/>
      <c r="D36" s="287"/>
      <c r="E36" s="287"/>
    </row>
    <row r="37" spans="1:5" s="75" customFormat="1" ht="21" x14ac:dyDescent="0.35">
      <c r="A37" s="287" t="s">
        <v>206</v>
      </c>
      <c r="B37" s="287"/>
      <c r="C37" s="287"/>
      <c r="D37" s="287"/>
      <c r="E37" s="287"/>
    </row>
    <row r="38" spans="1:5" s="75" customFormat="1" ht="21" x14ac:dyDescent="0.35">
      <c r="A38" s="287" t="s">
        <v>460</v>
      </c>
      <c r="B38" s="287"/>
      <c r="C38" s="287"/>
      <c r="D38" s="287"/>
      <c r="E38" s="287"/>
    </row>
    <row r="39" spans="1:5" s="75" customFormat="1" ht="21" x14ac:dyDescent="0.35">
      <c r="A39" s="287" t="s">
        <v>87</v>
      </c>
      <c r="B39" s="287"/>
      <c r="C39" s="287"/>
      <c r="D39" s="287"/>
      <c r="E39" s="287"/>
    </row>
    <row r="41" spans="1:5" s="75" customFormat="1" ht="21" x14ac:dyDescent="0.35">
      <c r="A41" s="87" t="s">
        <v>461</v>
      </c>
      <c r="B41" s="84"/>
      <c r="C41" s="85"/>
      <c r="D41" s="86" t="s">
        <v>251</v>
      </c>
    </row>
    <row r="42" spans="1:5" s="5" customFormat="1" x14ac:dyDescent="0.3">
      <c r="A42" s="89" t="s">
        <v>462</v>
      </c>
      <c r="B42" s="90"/>
      <c r="C42" s="91"/>
      <c r="D42" s="64"/>
    </row>
    <row r="43" spans="1:5" x14ac:dyDescent="0.3">
      <c r="A43" s="92" t="s">
        <v>89</v>
      </c>
      <c r="B43" s="93"/>
      <c r="C43" s="94"/>
      <c r="D43" s="66">
        <v>13067920</v>
      </c>
    </row>
    <row r="44" spans="1:5" x14ac:dyDescent="0.3">
      <c r="A44" s="92" t="s">
        <v>116</v>
      </c>
      <c r="B44" s="93"/>
      <c r="C44" s="94"/>
      <c r="D44" s="66">
        <v>648000</v>
      </c>
    </row>
    <row r="45" spans="1:5" s="5" customFormat="1" x14ac:dyDescent="0.3">
      <c r="A45" s="95" t="s">
        <v>253</v>
      </c>
      <c r="B45" s="96"/>
      <c r="C45" s="97"/>
      <c r="D45" s="68">
        <v>0</v>
      </c>
    </row>
    <row r="46" spans="1:5" x14ac:dyDescent="0.3">
      <c r="A46" s="92" t="s">
        <v>122</v>
      </c>
      <c r="B46" s="93"/>
      <c r="C46" s="94"/>
      <c r="D46" s="66">
        <v>7344260</v>
      </c>
    </row>
    <row r="47" spans="1:5" x14ac:dyDescent="0.3">
      <c r="A47" s="92" t="s">
        <v>126</v>
      </c>
      <c r="B47" s="93"/>
      <c r="C47" s="94"/>
      <c r="D47" s="66">
        <v>642000</v>
      </c>
    </row>
    <row r="48" spans="1:5" x14ac:dyDescent="0.3">
      <c r="A48" s="92" t="s">
        <v>130</v>
      </c>
      <c r="B48" s="93"/>
      <c r="C48" s="94"/>
      <c r="D48" s="66">
        <v>1249000</v>
      </c>
    </row>
    <row r="49" spans="1:4" x14ac:dyDescent="0.3">
      <c r="A49" s="92" t="s">
        <v>132</v>
      </c>
      <c r="B49" s="93"/>
      <c r="C49" s="94"/>
      <c r="D49" s="66">
        <v>400000</v>
      </c>
    </row>
    <row r="50" spans="1:4" x14ac:dyDescent="0.3">
      <c r="A50" s="92" t="s">
        <v>140</v>
      </c>
      <c r="B50" s="93"/>
      <c r="C50" s="94"/>
      <c r="D50" s="66">
        <v>457000</v>
      </c>
    </row>
    <row r="51" spans="1:4" s="5" customFormat="1" x14ac:dyDescent="0.3">
      <c r="A51" s="95" t="s">
        <v>256</v>
      </c>
      <c r="B51" s="96"/>
      <c r="C51" s="97"/>
      <c r="D51" s="68">
        <v>0</v>
      </c>
    </row>
    <row r="52" spans="1:4" x14ac:dyDescent="0.3">
      <c r="A52" s="92" t="s">
        <v>144</v>
      </c>
      <c r="B52" s="93"/>
      <c r="C52" s="94"/>
      <c r="D52" s="66">
        <v>3225000</v>
      </c>
    </row>
    <row r="53" spans="1:4" x14ac:dyDescent="0.3">
      <c r="A53" s="92" t="s">
        <v>148</v>
      </c>
      <c r="B53" s="93"/>
      <c r="C53" s="94"/>
      <c r="D53" s="66">
        <v>820000</v>
      </c>
    </row>
    <row r="54" spans="1:4" s="5" customFormat="1" x14ac:dyDescent="0.3">
      <c r="A54" s="95" t="s">
        <v>254</v>
      </c>
      <c r="B54" s="96"/>
      <c r="C54" s="97"/>
      <c r="D54" s="68">
        <v>0</v>
      </c>
    </row>
    <row r="55" spans="1:4" x14ac:dyDescent="0.3">
      <c r="A55" s="19" t="s">
        <v>151</v>
      </c>
      <c r="C55" s="15"/>
      <c r="D55" s="9">
        <v>1536820</v>
      </c>
    </row>
    <row r="56" spans="1:4" s="5" customFormat="1" x14ac:dyDescent="0.3">
      <c r="A56" s="22"/>
      <c r="B56" s="88"/>
      <c r="C56" s="22" t="s">
        <v>255</v>
      </c>
      <c r="D56" s="16">
        <f>SUM(D43:D55)</f>
        <v>29390000</v>
      </c>
    </row>
    <row r="71" spans="1:5" x14ac:dyDescent="0.3">
      <c r="E71" s="1">
        <v>5</v>
      </c>
    </row>
    <row r="72" spans="1:5" s="75" customFormat="1" ht="21" x14ac:dyDescent="0.35">
      <c r="A72" s="287" t="s">
        <v>463</v>
      </c>
      <c r="B72" s="287"/>
      <c r="C72" s="287"/>
      <c r="D72" s="287"/>
      <c r="E72" s="287"/>
    </row>
    <row r="73" spans="1:5" s="75" customFormat="1" ht="21" x14ac:dyDescent="0.35">
      <c r="A73" s="287" t="s">
        <v>64</v>
      </c>
      <c r="B73" s="287"/>
      <c r="C73" s="287"/>
      <c r="D73" s="287"/>
      <c r="E73" s="287"/>
    </row>
    <row r="74" spans="1:5" s="75" customFormat="1" ht="21" x14ac:dyDescent="0.35">
      <c r="A74" s="287" t="s">
        <v>87</v>
      </c>
      <c r="B74" s="287"/>
      <c r="C74" s="287"/>
      <c r="D74" s="287"/>
      <c r="E74" s="287"/>
    </row>
    <row r="76" spans="1:5" s="5" customFormat="1" x14ac:dyDescent="0.3">
      <c r="A76" s="5" t="s">
        <v>89</v>
      </c>
      <c r="B76" s="17"/>
      <c r="C76" s="17"/>
      <c r="D76" s="17"/>
    </row>
    <row r="77" spans="1:5" s="5" customFormat="1" x14ac:dyDescent="0.3">
      <c r="A77" s="80" t="s">
        <v>191</v>
      </c>
      <c r="B77" s="284" t="s">
        <v>2</v>
      </c>
      <c r="C77" s="284" t="s">
        <v>3</v>
      </c>
      <c r="D77" s="284" t="s">
        <v>59</v>
      </c>
    </row>
    <row r="78" spans="1:5" s="5" customFormat="1" x14ac:dyDescent="0.3">
      <c r="A78" s="81" t="s">
        <v>458</v>
      </c>
      <c r="B78" s="285"/>
      <c r="C78" s="285"/>
      <c r="D78" s="285"/>
    </row>
    <row r="79" spans="1:5" s="5" customFormat="1" x14ac:dyDescent="0.3">
      <c r="A79" s="63" t="s">
        <v>6</v>
      </c>
      <c r="B79" s="64"/>
      <c r="C79" s="64"/>
      <c r="D79" s="64"/>
    </row>
    <row r="80" spans="1:5" x14ac:dyDescent="0.3">
      <c r="A80" s="65" t="s">
        <v>7</v>
      </c>
      <c r="B80" s="66">
        <v>3089520</v>
      </c>
      <c r="C80" s="66">
        <v>0</v>
      </c>
      <c r="D80" s="66">
        <f t="shared" ref="D80:D90" si="0">SUM(B80:C80)</f>
        <v>3089520</v>
      </c>
    </row>
    <row r="81" spans="1:4" x14ac:dyDescent="0.3">
      <c r="A81" s="65" t="s">
        <v>9</v>
      </c>
      <c r="B81" s="66">
        <v>4960400</v>
      </c>
      <c r="C81" s="66">
        <v>1501000</v>
      </c>
      <c r="D81" s="66">
        <f t="shared" si="0"/>
        <v>6461400</v>
      </c>
    </row>
    <row r="82" spans="1:4" s="5" customFormat="1" x14ac:dyDescent="0.3">
      <c r="A82" s="67" t="s">
        <v>192</v>
      </c>
      <c r="B82" s="68">
        <v>0</v>
      </c>
      <c r="C82" s="68">
        <v>0</v>
      </c>
      <c r="D82" s="68">
        <f t="shared" si="0"/>
        <v>0</v>
      </c>
    </row>
    <row r="83" spans="1:4" x14ac:dyDescent="0.3">
      <c r="A83" s="65" t="s">
        <v>1</v>
      </c>
      <c r="B83" s="66">
        <v>508000</v>
      </c>
      <c r="C83" s="66">
        <v>202000</v>
      </c>
      <c r="D83" s="66">
        <f t="shared" si="0"/>
        <v>710000</v>
      </c>
    </row>
    <row r="84" spans="1:4" x14ac:dyDescent="0.3">
      <c r="A84" s="65" t="s">
        <v>16</v>
      </c>
      <c r="B84" s="66">
        <v>1074000</v>
      </c>
      <c r="C84" s="66">
        <v>510000</v>
      </c>
      <c r="D84" s="66">
        <f t="shared" si="0"/>
        <v>1584000</v>
      </c>
    </row>
    <row r="85" spans="1:4" x14ac:dyDescent="0.3">
      <c r="A85" s="65" t="s">
        <v>18</v>
      </c>
      <c r="B85" s="66">
        <v>820000</v>
      </c>
      <c r="C85" s="66">
        <v>25000</v>
      </c>
      <c r="D85" s="66">
        <f t="shared" si="0"/>
        <v>845000</v>
      </c>
    </row>
    <row r="86" spans="1:4" x14ac:dyDescent="0.3">
      <c r="A86" s="65" t="s">
        <v>19</v>
      </c>
      <c r="B86" s="66">
        <v>255000</v>
      </c>
      <c r="C86" s="66">
        <v>15000</v>
      </c>
      <c r="D86" s="66">
        <f t="shared" si="0"/>
        <v>270000</v>
      </c>
    </row>
    <row r="87" spans="1:4" s="5" customFormat="1" x14ac:dyDescent="0.3">
      <c r="A87" s="67" t="s">
        <v>25</v>
      </c>
      <c r="B87" s="68">
        <v>0</v>
      </c>
      <c r="C87" s="68">
        <v>0</v>
      </c>
      <c r="D87" s="68">
        <f t="shared" si="0"/>
        <v>0</v>
      </c>
    </row>
    <row r="88" spans="1:4" x14ac:dyDescent="0.3">
      <c r="A88" s="65" t="s">
        <v>26</v>
      </c>
      <c r="B88" s="66">
        <v>63000</v>
      </c>
      <c r="C88" s="66">
        <v>0</v>
      </c>
      <c r="D88" s="66">
        <f t="shared" si="0"/>
        <v>63000</v>
      </c>
    </row>
    <row r="89" spans="1:4" s="5" customFormat="1" x14ac:dyDescent="0.3">
      <c r="A89" s="67" t="s">
        <v>32</v>
      </c>
      <c r="B89" s="68">
        <v>0</v>
      </c>
      <c r="C89" s="68">
        <v>0</v>
      </c>
      <c r="D89" s="68">
        <f t="shared" si="0"/>
        <v>0</v>
      </c>
    </row>
    <row r="90" spans="1:4" x14ac:dyDescent="0.3">
      <c r="A90" s="79" t="s">
        <v>33</v>
      </c>
      <c r="B90" s="9">
        <v>45000</v>
      </c>
      <c r="C90" s="9">
        <v>0</v>
      </c>
      <c r="D90" s="9">
        <f t="shared" si="0"/>
        <v>45000</v>
      </c>
    </row>
    <row r="91" spans="1:4" s="5" customFormat="1" x14ac:dyDescent="0.3">
      <c r="A91" s="23" t="s">
        <v>59</v>
      </c>
      <c r="B91" s="16">
        <f>SUM(B80:B90)</f>
        <v>10814920</v>
      </c>
      <c r="C91" s="16">
        <f>SUM(C80:C90)</f>
        <v>2253000</v>
      </c>
      <c r="D91" s="16">
        <f>SUM(D80:D90)</f>
        <v>13067920</v>
      </c>
    </row>
    <row r="95" spans="1:4" s="5" customFormat="1" x14ac:dyDescent="0.3">
      <c r="A95" s="5" t="s">
        <v>116</v>
      </c>
      <c r="B95" s="17"/>
      <c r="C95" s="17"/>
      <c r="D95" s="17"/>
    </row>
    <row r="96" spans="1:4" s="5" customFormat="1" x14ac:dyDescent="0.3">
      <c r="A96" s="80" t="s">
        <v>191</v>
      </c>
      <c r="B96" s="82" t="s">
        <v>464</v>
      </c>
      <c r="C96" s="284" t="s">
        <v>59</v>
      </c>
      <c r="D96" s="98"/>
    </row>
    <row r="97" spans="1:5" s="5" customFormat="1" x14ac:dyDescent="0.3">
      <c r="A97" s="100"/>
      <c r="B97" s="101" t="s">
        <v>465</v>
      </c>
      <c r="C97" s="286"/>
      <c r="D97" s="98"/>
    </row>
    <row r="98" spans="1:5" s="5" customFormat="1" x14ac:dyDescent="0.3">
      <c r="A98" s="81" t="s">
        <v>458</v>
      </c>
      <c r="B98" s="83" t="s">
        <v>466</v>
      </c>
      <c r="C98" s="285"/>
      <c r="D98" s="98"/>
    </row>
    <row r="99" spans="1:5" s="5" customFormat="1" x14ac:dyDescent="0.3">
      <c r="A99" s="67" t="s">
        <v>192</v>
      </c>
      <c r="B99" s="68"/>
      <c r="C99" s="64"/>
      <c r="D99" s="32"/>
    </row>
    <row r="100" spans="1:5" x14ac:dyDescent="0.3">
      <c r="A100" s="65" t="s">
        <v>1</v>
      </c>
      <c r="B100" s="66">
        <v>70000</v>
      </c>
      <c r="C100" s="66">
        <f t="shared" ref="C100:C104" si="1">SUM(B100)</f>
        <v>70000</v>
      </c>
      <c r="D100" s="99"/>
    </row>
    <row r="101" spans="1:5" x14ac:dyDescent="0.3">
      <c r="A101" s="65" t="s">
        <v>16</v>
      </c>
      <c r="B101" s="66">
        <v>426000</v>
      </c>
      <c r="C101" s="66">
        <f t="shared" si="1"/>
        <v>426000</v>
      </c>
      <c r="D101" s="99"/>
    </row>
    <row r="102" spans="1:5" x14ac:dyDescent="0.3">
      <c r="A102" s="65" t="s">
        <v>18</v>
      </c>
      <c r="B102" s="66">
        <v>120000</v>
      </c>
      <c r="C102" s="66">
        <f t="shared" si="1"/>
        <v>120000</v>
      </c>
      <c r="D102" s="99"/>
    </row>
    <row r="103" spans="1:5" s="5" customFormat="1" x14ac:dyDescent="0.3">
      <c r="A103" s="67" t="s">
        <v>25</v>
      </c>
      <c r="B103" s="68">
        <v>0</v>
      </c>
      <c r="C103" s="68">
        <f t="shared" si="1"/>
        <v>0</v>
      </c>
      <c r="D103" s="32"/>
    </row>
    <row r="104" spans="1:5" x14ac:dyDescent="0.3">
      <c r="A104" s="65" t="s">
        <v>26</v>
      </c>
      <c r="B104" s="66">
        <v>32000</v>
      </c>
      <c r="C104" s="66">
        <f t="shared" si="1"/>
        <v>32000</v>
      </c>
      <c r="D104" s="99"/>
    </row>
    <row r="105" spans="1:5" s="5" customFormat="1" x14ac:dyDescent="0.3">
      <c r="A105" s="23" t="s">
        <v>59</v>
      </c>
      <c r="B105" s="16">
        <f>SUM(B100:B104)</f>
        <v>648000</v>
      </c>
      <c r="C105" s="16">
        <f>SUM(C100:C104)</f>
        <v>648000</v>
      </c>
      <c r="D105" s="32"/>
    </row>
    <row r="109" spans="1:5" x14ac:dyDescent="0.3">
      <c r="E109" s="1">
        <v>6</v>
      </c>
    </row>
    <row r="110" spans="1:5" s="5" customFormat="1" x14ac:dyDescent="0.3">
      <c r="A110" s="5" t="s">
        <v>122</v>
      </c>
      <c r="B110" s="17"/>
      <c r="C110" s="17"/>
      <c r="D110" s="17"/>
    </row>
    <row r="111" spans="1:5" s="5" customFormat="1" x14ac:dyDescent="0.3">
      <c r="A111" s="80" t="s">
        <v>191</v>
      </c>
      <c r="B111" s="82" t="s">
        <v>2</v>
      </c>
      <c r="C111" s="284" t="s">
        <v>59</v>
      </c>
      <c r="D111" s="98"/>
    </row>
    <row r="112" spans="1:5" s="5" customFormat="1" x14ac:dyDescent="0.3">
      <c r="A112" s="81" t="s">
        <v>458</v>
      </c>
      <c r="B112" s="83" t="s">
        <v>467</v>
      </c>
      <c r="C112" s="285"/>
      <c r="D112" s="98"/>
    </row>
    <row r="113" spans="1:4" s="5" customFormat="1" x14ac:dyDescent="0.3">
      <c r="A113" s="63" t="s">
        <v>6</v>
      </c>
      <c r="B113" s="64"/>
      <c r="C113" s="64"/>
      <c r="D113" s="32"/>
    </row>
    <row r="114" spans="1:4" x14ac:dyDescent="0.3">
      <c r="A114" s="65" t="s">
        <v>9</v>
      </c>
      <c r="B114" s="66">
        <v>1394000</v>
      </c>
      <c r="C114" s="66">
        <f t="shared" ref="C114:C121" si="2">SUM(B114)</f>
        <v>1394000</v>
      </c>
      <c r="D114" s="99"/>
    </row>
    <row r="115" spans="1:4" s="5" customFormat="1" x14ac:dyDescent="0.3">
      <c r="A115" s="67" t="s">
        <v>192</v>
      </c>
      <c r="B115" s="68">
        <v>0</v>
      </c>
      <c r="C115" s="68">
        <f t="shared" si="2"/>
        <v>0</v>
      </c>
      <c r="D115" s="32"/>
    </row>
    <row r="116" spans="1:4" x14ac:dyDescent="0.3">
      <c r="A116" s="65" t="s">
        <v>1</v>
      </c>
      <c r="B116" s="66">
        <v>110000</v>
      </c>
      <c r="C116" s="66">
        <f t="shared" si="2"/>
        <v>110000</v>
      </c>
      <c r="D116" s="99"/>
    </row>
    <row r="117" spans="1:4" x14ac:dyDescent="0.3">
      <c r="A117" s="65" t="s">
        <v>16</v>
      </c>
      <c r="B117" s="66">
        <v>1386400</v>
      </c>
      <c r="C117" s="66">
        <f t="shared" si="2"/>
        <v>1386400</v>
      </c>
      <c r="D117" s="99"/>
    </row>
    <row r="118" spans="1:4" x14ac:dyDescent="0.3">
      <c r="A118" s="65" t="s">
        <v>18</v>
      </c>
      <c r="B118" s="66">
        <v>1584860</v>
      </c>
      <c r="C118" s="66">
        <f t="shared" si="2"/>
        <v>1584860</v>
      </c>
      <c r="D118" s="99"/>
    </row>
    <row r="119" spans="1:4" x14ac:dyDescent="0.3">
      <c r="A119" s="65" t="s">
        <v>19</v>
      </c>
      <c r="B119" s="66">
        <v>30000</v>
      </c>
      <c r="C119" s="66">
        <f t="shared" si="2"/>
        <v>30000</v>
      </c>
      <c r="D119" s="99"/>
    </row>
    <row r="120" spans="1:4" s="5" customFormat="1" x14ac:dyDescent="0.3">
      <c r="A120" s="67" t="s">
        <v>32</v>
      </c>
      <c r="B120" s="68">
        <v>0</v>
      </c>
      <c r="C120" s="68">
        <f t="shared" si="2"/>
        <v>0</v>
      </c>
      <c r="D120" s="32"/>
    </row>
    <row r="121" spans="1:4" x14ac:dyDescent="0.3">
      <c r="A121" s="79" t="s">
        <v>33</v>
      </c>
      <c r="B121" s="9">
        <v>2839000</v>
      </c>
      <c r="C121" s="9">
        <f t="shared" si="2"/>
        <v>2839000</v>
      </c>
      <c r="D121" s="99"/>
    </row>
    <row r="122" spans="1:4" s="5" customFormat="1" x14ac:dyDescent="0.3">
      <c r="A122" s="23" t="s">
        <v>59</v>
      </c>
      <c r="B122" s="16">
        <f>SUM(B114:B121)</f>
        <v>7344260</v>
      </c>
      <c r="C122" s="16">
        <f>SUM(C114:C121)</f>
        <v>7344260</v>
      </c>
      <c r="D122" s="32"/>
    </row>
    <row r="124" spans="1:4" s="5" customFormat="1" x14ac:dyDescent="0.3">
      <c r="A124" s="5" t="s">
        <v>126</v>
      </c>
      <c r="B124" s="17"/>
      <c r="C124" s="17"/>
      <c r="D124" s="17"/>
    </row>
    <row r="125" spans="1:4" s="5" customFormat="1" x14ac:dyDescent="0.3">
      <c r="A125" s="80" t="s">
        <v>191</v>
      </c>
      <c r="B125" s="82" t="s">
        <v>468</v>
      </c>
      <c r="C125" s="284" t="s">
        <v>59</v>
      </c>
      <c r="D125" s="98"/>
    </row>
    <row r="126" spans="1:4" s="5" customFormat="1" x14ac:dyDescent="0.3">
      <c r="A126" s="100"/>
      <c r="B126" s="101" t="s">
        <v>469</v>
      </c>
      <c r="C126" s="286"/>
      <c r="D126" s="98"/>
    </row>
    <row r="127" spans="1:4" s="5" customFormat="1" x14ac:dyDescent="0.3">
      <c r="A127" s="81" t="s">
        <v>458</v>
      </c>
      <c r="B127" s="83" t="s">
        <v>470</v>
      </c>
      <c r="C127" s="285"/>
      <c r="D127" s="98"/>
    </row>
    <row r="128" spans="1:4" s="5" customFormat="1" x14ac:dyDescent="0.3">
      <c r="A128" s="67" t="s">
        <v>192</v>
      </c>
      <c r="B128" s="68"/>
      <c r="C128" s="68"/>
      <c r="D128" s="32"/>
    </row>
    <row r="129" spans="1:4" x14ac:dyDescent="0.3">
      <c r="A129" s="65" t="s">
        <v>16</v>
      </c>
      <c r="B129" s="66">
        <v>447000</v>
      </c>
      <c r="C129" s="66">
        <f>SUM(B129)</f>
        <v>447000</v>
      </c>
      <c r="D129" s="99"/>
    </row>
    <row r="130" spans="1:4" s="5" customFormat="1" x14ac:dyDescent="0.3">
      <c r="A130" s="67" t="s">
        <v>32</v>
      </c>
      <c r="B130" s="68">
        <v>0</v>
      </c>
      <c r="C130" s="68">
        <f>SUM(B130)</f>
        <v>0</v>
      </c>
      <c r="D130" s="32"/>
    </row>
    <row r="131" spans="1:4" x14ac:dyDescent="0.3">
      <c r="A131" s="79" t="s">
        <v>33</v>
      </c>
      <c r="B131" s="9">
        <v>195000</v>
      </c>
      <c r="C131" s="9">
        <f>SUM(B131)</f>
        <v>195000</v>
      </c>
      <c r="D131" s="99"/>
    </row>
    <row r="132" spans="1:4" s="5" customFormat="1" x14ac:dyDescent="0.3">
      <c r="A132" s="23" t="s">
        <v>59</v>
      </c>
      <c r="B132" s="16">
        <f>SUM(B129:B131)</f>
        <v>642000</v>
      </c>
      <c r="C132" s="16">
        <f>SUM(C129:C131)</f>
        <v>642000</v>
      </c>
      <c r="D132" s="32"/>
    </row>
    <row r="134" spans="1:4" s="5" customFormat="1" x14ac:dyDescent="0.3">
      <c r="A134" s="5" t="s">
        <v>130</v>
      </c>
      <c r="B134" s="17"/>
      <c r="C134" s="17"/>
      <c r="D134" s="17"/>
    </row>
    <row r="135" spans="1:4" s="5" customFormat="1" x14ac:dyDescent="0.3">
      <c r="A135" s="80" t="s">
        <v>191</v>
      </c>
      <c r="B135" s="82" t="s">
        <v>2</v>
      </c>
      <c r="C135" s="284" t="s">
        <v>59</v>
      </c>
      <c r="D135" s="98"/>
    </row>
    <row r="136" spans="1:4" s="5" customFormat="1" x14ac:dyDescent="0.3">
      <c r="A136" s="100"/>
      <c r="B136" s="101" t="s">
        <v>473</v>
      </c>
      <c r="C136" s="286"/>
      <c r="D136" s="98"/>
    </row>
    <row r="137" spans="1:4" s="5" customFormat="1" x14ac:dyDescent="0.3">
      <c r="A137" s="81" t="s">
        <v>458</v>
      </c>
      <c r="B137" s="83" t="s">
        <v>474</v>
      </c>
      <c r="C137" s="285"/>
      <c r="D137" s="98"/>
    </row>
    <row r="138" spans="1:4" s="5" customFormat="1" x14ac:dyDescent="0.3">
      <c r="A138" s="63" t="s">
        <v>6</v>
      </c>
      <c r="B138" s="64"/>
      <c r="C138" s="64"/>
      <c r="D138" s="32"/>
    </row>
    <row r="139" spans="1:4" x14ac:dyDescent="0.3">
      <c r="A139" s="65" t="s">
        <v>9</v>
      </c>
      <c r="B139" s="66">
        <v>780000</v>
      </c>
      <c r="C139" s="66">
        <f t="shared" ref="C139:C144" si="3">SUM(B139)</f>
        <v>780000</v>
      </c>
      <c r="D139" s="99"/>
    </row>
    <row r="140" spans="1:4" s="5" customFormat="1" x14ac:dyDescent="0.3">
      <c r="A140" s="67" t="s">
        <v>192</v>
      </c>
      <c r="B140" s="68">
        <v>0</v>
      </c>
      <c r="C140" s="68">
        <f t="shared" si="3"/>
        <v>0</v>
      </c>
      <c r="D140" s="32"/>
    </row>
    <row r="141" spans="1:4" x14ac:dyDescent="0.3">
      <c r="A141" s="65" t="s">
        <v>1</v>
      </c>
      <c r="B141" s="66">
        <v>86000</v>
      </c>
      <c r="C141" s="66">
        <f t="shared" si="3"/>
        <v>86000</v>
      </c>
      <c r="D141" s="99"/>
    </row>
    <row r="142" spans="1:4" x14ac:dyDescent="0.3">
      <c r="A142" s="65" t="s">
        <v>16</v>
      </c>
      <c r="B142" s="66">
        <v>320000</v>
      </c>
      <c r="C142" s="66">
        <f t="shared" si="3"/>
        <v>320000</v>
      </c>
      <c r="D142" s="99"/>
    </row>
    <row r="143" spans="1:4" s="5" customFormat="1" x14ac:dyDescent="0.3">
      <c r="A143" s="67" t="s">
        <v>25</v>
      </c>
      <c r="B143" s="68">
        <v>0</v>
      </c>
      <c r="C143" s="68">
        <f t="shared" si="3"/>
        <v>0</v>
      </c>
      <c r="D143" s="32"/>
    </row>
    <row r="144" spans="1:4" x14ac:dyDescent="0.3">
      <c r="A144" s="65" t="s">
        <v>356</v>
      </c>
      <c r="B144" s="66">
        <v>63000</v>
      </c>
      <c r="C144" s="66">
        <f t="shared" si="3"/>
        <v>63000</v>
      </c>
      <c r="D144" s="99"/>
    </row>
    <row r="145" spans="1:5" s="5" customFormat="1" x14ac:dyDescent="0.3">
      <c r="A145" s="23" t="s">
        <v>59</v>
      </c>
      <c r="B145" s="16">
        <f>SUM(B139:B144)</f>
        <v>1249000</v>
      </c>
      <c r="C145" s="16">
        <f>SUM(C139:C144)</f>
        <v>1249000</v>
      </c>
      <c r="D145" s="32"/>
    </row>
    <row r="146" spans="1:5" s="5" customFormat="1" x14ac:dyDescent="0.3">
      <c r="A146" s="234"/>
      <c r="B146" s="32"/>
      <c r="C146" s="32"/>
      <c r="D146" s="32"/>
    </row>
    <row r="147" spans="1:5" x14ac:dyDescent="0.3">
      <c r="E147" s="1">
        <v>7</v>
      </c>
    </row>
    <row r="148" spans="1:5" s="5" customFormat="1" x14ac:dyDescent="0.3">
      <c r="A148" s="5" t="s">
        <v>132</v>
      </c>
      <c r="B148" s="17"/>
      <c r="C148" s="17"/>
      <c r="D148" s="17"/>
    </row>
    <row r="149" spans="1:5" s="5" customFormat="1" x14ac:dyDescent="0.3">
      <c r="A149" s="80" t="s">
        <v>191</v>
      </c>
      <c r="B149" s="82" t="s">
        <v>2</v>
      </c>
      <c r="C149" s="284" t="s">
        <v>59</v>
      </c>
      <c r="D149" s="98"/>
    </row>
    <row r="150" spans="1:5" s="5" customFormat="1" x14ac:dyDescent="0.3">
      <c r="A150" s="100"/>
      <c r="B150" s="101" t="s">
        <v>471</v>
      </c>
      <c r="C150" s="286"/>
      <c r="D150" s="98"/>
    </row>
    <row r="151" spans="1:5" s="5" customFormat="1" x14ac:dyDescent="0.3">
      <c r="A151" s="81" t="s">
        <v>458</v>
      </c>
      <c r="B151" s="83" t="s">
        <v>472</v>
      </c>
      <c r="C151" s="285"/>
      <c r="D151" s="98"/>
    </row>
    <row r="152" spans="1:5" s="5" customFormat="1" x14ac:dyDescent="0.3">
      <c r="A152" s="67" t="s">
        <v>192</v>
      </c>
      <c r="B152" s="68"/>
      <c r="C152" s="64"/>
      <c r="D152" s="32"/>
    </row>
    <row r="153" spans="1:5" x14ac:dyDescent="0.3">
      <c r="A153" s="65" t="s">
        <v>16</v>
      </c>
      <c r="B153" s="66">
        <v>200000</v>
      </c>
      <c r="C153" s="66">
        <f>SUM(B153)</f>
        <v>200000</v>
      </c>
      <c r="D153" s="99"/>
    </row>
    <row r="154" spans="1:5" x14ac:dyDescent="0.3">
      <c r="A154" s="65" t="s">
        <v>18</v>
      </c>
      <c r="B154" s="66">
        <v>200000</v>
      </c>
      <c r="C154" s="66">
        <f>SUM(B154)</f>
        <v>200000</v>
      </c>
      <c r="D154" s="99"/>
    </row>
    <row r="155" spans="1:5" s="5" customFormat="1" x14ac:dyDescent="0.3">
      <c r="A155" s="23" t="s">
        <v>59</v>
      </c>
      <c r="B155" s="16">
        <f>SUM(B153:B154)</f>
        <v>400000</v>
      </c>
      <c r="C155" s="16">
        <f>SUM(B155)</f>
        <v>400000</v>
      </c>
      <c r="D155" s="32"/>
    </row>
    <row r="157" spans="1:5" s="5" customFormat="1" x14ac:dyDescent="0.3">
      <c r="A157" s="5" t="s">
        <v>140</v>
      </c>
      <c r="B157" s="17"/>
      <c r="C157" s="17"/>
      <c r="D157" s="17"/>
    </row>
    <row r="158" spans="1:5" s="5" customFormat="1" x14ac:dyDescent="0.3">
      <c r="A158" s="80" t="s">
        <v>191</v>
      </c>
      <c r="B158" s="82" t="s">
        <v>477</v>
      </c>
      <c r="C158" s="82" t="s">
        <v>475</v>
      </c>
      <c r="D158" s="284" t="s">
        <v>59</v>
      </c>
    </row>
    <row r="159" spans="1:5" s="5" customFormat="1" x14ac:dyDescent="0.3">
      <c r="A159" s="81" t="s">
        <v>458</v>
      </c>
      <c r="B159" s="83" t="s">
        <v>165</v>
      </c>
      <c r="C159" s="83" t="s">
        <v>476</v>
      </c>
      <c r="D159" s="285"/>
    </row>
    <row r="160" spans="1:5" s="5" customFormat="1" x14ac:dyDescent="0.3">
      <c r="A160" s="67" t="s">
        <v>192</v>
      </c>
      <c r="B160" s="68"/>
      <c r="C160" s="68"/>
      <c r="D160" s="68"/>
    </row>
    <row r="161" spans="1:4" x14ac:dyDescent="0.3">
      <c r="A161" s="65" t="s">
        <v>16</v>
      </c>
      <c r="B161" s="66">
        <v>170000</v>
      </c>
      <c r="C161" s="66">
        <v>130000</v>
      </c>
      <c r="D161" s="66">
        <f>SUM(B161:C161)</f>
        <v>300000</v>
      </c>
    </row>
    <row r="162" spans="1:4" x14ac:dyDescent="0.3">
      <c r="A162" s="65" t="s">
        <v>18</v>
      </c>
      <c r="B162" s="66">
        <v>127000</v>
      </c>
      <c r="C162" s="66">
        <v>0</v>
      </c>
      <c r="D162" s="66">
        <f>SUM(B162:C162)</f>
        <v>127000</v>
      </c>
    </row>
    <row r="163" spans="1:4" s="5" customFormat="1" x14ac:dyDescent="0.3">
      <c r="A163" s="102" t="s">
        <v>32</v>
      </c>
      <c r="B163" s="68">
        <v>0</v>
      </c>
      <c r="C163" s="68">
        <v>0</v>
      </c>
      <c r="D163" s="68">
        <f>SUM(B163:C163)</f>
        <v>0</v>
      </c>
    </row>
    <row r="164" spans="1:4" x14ac:dyDescent="0.3">
      <c r="A164" s="65" t="s">
        <v>33</v>
      </c>
      <c r="B164" s="66">
        <v>0</v>
      </c>
      <c r="C164" s="66">
        <v>30000</v>
      </c>
      <c r="D164" s="66">
        <f>SUM(B164:C164)</f>
        <v>30000</v>
      </c>
    </row>
    <row r="165" spans="1:4" s="5" customFormat="1" x14ac:dyDescent="0.3">
      <c r="A165" s="23" t="s">
        <v>59</v>
      </c>
      <c r="B165" s="16">
        <f>SUM(B161:B164)</f>
        <v>297000</v>
      </c>
      <c r="C165" s="16">
        <f>SUM(C161:C164)</f>
        <v>160000</v>
      </c>
      <c r="D165" s="16">
        <f>SUM(D161:D164)</f>
        <v>457000</v>
      </c>
    </row>
    <row r="171" spans="1:4" s="5" customFormat="1" x14ac:dyDescent="0.3">
      <c r="A171" s="5" t="s">
        <v>144</v>
      </c>
      <c r="B171" s="17"/>
      <c r="C171" s="17"/>
      <c r="D171" s="17"/>
    </row>
    <row r="172" spans="1:4" s="5" customFormat="1" x14ac:dyDescent="0.3">
      <c r="A172" s="80" t="s">
        <v>191</v>
      </c>
      <c r="B172" s="82" t="s">
        <v>2</v>
      </c>
      <c r="C172" s="284" t="s">
        <v>59</v>
      </c>
      <c r="D172" s="98"/>
    </row>
    <row r="173" spans="1:4" s="5" customFormat="1" x14ac:dyDescent="0.3">
      <c r="A173" s="81" t="s">
        <v>458</v>
      </c>
      <c r="B173" s="83" t="s">
        <v>579</v>
      </c>
      <c r="C173" s="285"/>
      <c r="D173" s="98"/>
    </row>
    <row r="174" spans="1:4" s="5" customFormat="1" x14ac:dyDescent="0.3">
      <c r="A174" s="63" t="s">
        <v>6</v>
      </c>
      <c r="B174" s="64"/>
      <c r="C174" s="64"/>
      <c r="D174" s="32"/>
    </row>
    <row r="175" spans="1:4" x14ac:dyDescent="0.3">
      <c r="A175" s="65" t="s">
        <v>9</v>
      </c>
      <c r="B175" s="66">
        <v>1317000</v>
      </c>
      <c r="C175" s="66">
        <f t="shared" ref="C175:C182" si="4">SUM(B175)</f>
        <v>1317000</v>
      </c>
      <c r="D175" s="99"/>
    </row>
    <row r="176" spans="1:4" s="5" customFormat="1" x14ac:dyDescent="0.3">
      <c r="A176" s="67" t="s">
        <v>192</v>
      </c>
      <c r="B176" s="68">
        <v>0</v>
      </c>
      <c r="C176" s="68">
        <f t="shared" si="4"/>
        <v>0</v>
      </c>
      <c r="D176" s="32"/>
    </row>
    <row r="177" spans="1:5" x14ac:dyDescent="0.3">
      <c r="A177" s="65" t="s">
        <v>1</v>
      </c>
      <c r="B177" s="66">
        <v>126000</v>
      </c>
      <c r="C177" s="66">
        <f t="shared" si="4"/>
        <v>126000</v>
      </c>
      <c r="D177" s="99"/>
    </row>
    <row r="178" spans="1:5" x14ac:dyDescent="0.3">
      <c r="A178" s="65" t="s">
        <v>16</v>
      </c>
      <c r="B178" s="66">
        <v>200000</v>
      </c>
      <c r="C178" s="66">
        <f t="shared" si="4"/>
        <v>200000</v>
      </c>
      <c r="D178" s="99"/>
    </row>
    <row r="179" spans="1:5" x14ac:dyDescent="0.3">
      <c r="A179" s="65" t="s">
        <v>18</v>
      </c>
      <c r="B179" s="66">
        <v>100000</v>
      </c>
      <c r="C179" s="66">
        <f t="shared" si="4"/>
        <v>100000</v>
      </c>
      <c r="D179" s="99"/>
    </row>
    <row r="180" spans="1:5" s="5" customFormat="1" x14ac:dyDescent="0.3">
      <c r="A180" s="67" t="s">
        <v>25</v>
      </c>
      <c r="B180" s="68">
        <v>0</v>
      </c>
      <c r="C180" s="68">
        <f t="shared" si="4"/>
        <v>0</v>
      </c>
      <c r="D180" s="32"/>
    </row>
    <row r="181" spans="1:5" x14ac:dyDescent="0.3">
      <c r="A181" s="65" t="s">
        <v>356</v>
      </c>
      <c r="B181" s="66">
        <v>1482000</v>
      </c>
      <c r="C181" s="66">
        <f t="shared" si="4"/>
        <v>1482000</v>
      </c>
      <c r="D181" s="99"/>
    </row>
    <row r="182" spans="1:5" s="5" customFormat="1" x14ac:dyDescent="0.3">
      <c r="A182" s="23" t="s">
        <v>59</v>
      </c>
      <c r="B182" s="16">
        <f>SUM(B175:B181)</f>
        <v>3225000</v>
      </c>
      <c r="C182" s="16">
        <f t="shared" si="4"/>
        <v>3225000</v>
      </c>
      <c r="D182" s="32"/>
    </row>
    <row r="183" spans="1:5" x14ac:dyDescent="0.3">
      <c r="A183" s="215"/>
      <c r="B183" s="99"/>
      <c r="C183" s="99"/>
      <c r="D183" s="99"/>
    </row>
    <row r="184" spans="1:5" x14ac:dyDescent="0.3">
      <c r="A184" s="215"/>
      <c r="B184" s="99"/>
      <c r="C184" s="99"/>
      <c r="D184" s="99"/>
    </row>
    <row r="185" spans="1:5" x14ac:dyDescent="0.3">
      <c r="E185" s="1">
        <v>8</v>
      </c>
    </row>
    <row r="188" spans="1:5" s="5" customFormat="1" x14ac:dyDescent="0.3">
      <c r="A188" s="5" t="s">
        <v>148</v>
      </c>
      <c r="B188" s="17"/>
      <c r="C188" s="17"/>
      <c r="D188" s="17"/>
    </row>
    <row r="189" spans="1:5" s="5" customFormat="1" x14ac:dyDescent="0.3">
      <c r="A189" s="80" t="s">
        <v>191</v>
      </c>
      <c r="B189" s="82" t="s">
        <v>478</v>
      </c>
      <c r="C189" s="284" t="s">
        <v>59</v>
      </c>
      <c r="D189" s="98"/>
    </row>
    <row r="190" spans="1:5" s="5" customFormat="1" x14ac:dyDescent="0.3">
      <c r="A190" s="81" t="s">
        <v>458</v>
      </c>
      <c r="B190" s="83" t="s">
        <v>166</v>
      </c>
      <c r="C190" s="285"/>
      <c r="D190" s="98"/>
    </row>
    <row r="191" spans="1:5" s="5" customFormat="1" x14ac:dyDescent="0.3">
      <c r="A191" s="67" t="s">
        <v>192</v>
      </c>
      <c r="B191" s="68"/>
      <c r="C191" s="68"/>
      <c r="D191" s="32"/>
    </row>
    <row r="192" spans="1:5" x14ac:dyDescent="0.3">
      <c r="A192" s="65" t="s">
        <v>16</v>
      </c>
      <c r="B192" s="66">
        <v>220000</v>
      </c>
      <c r="C192" s="66">
        <f>SUM(B192)</f>
        <v>220000</v>
      </c>
      <c r="D192" s="99"/>
    </row>
    <row r="193" spans="1:4" x14ac:dyDescent="0.3">
      <c r="A193" s="65" t="s">
        <v>18</v>
      </c>
      <c r="B193" s="66">
        <v>100000</v>
      </c>
      <c r="C193" s="66">
        <f>SUM(B193)</f>
        <v>100000</v>
      </c>
      <c r="D193" s="99"/>
    </row>
    <row r="194" spans="1:4" x14ac:dyDescent="0.3">
      <c r="A194" s="65" t="s">
        <v>19</v>
      </c>
      <c r="B194" s="66">
        <v>500000</v>
      </c>
      <c r="C194" s="66">
        <f>SUM(B194)</f>
        <v>500000</v>
      </c>
      <c r="D194" s="99"/>
    </row>
    <row r="195" spans="1:4" s="5" customFormat="1" x14ac:dyDescent="0.3">
      <c r="A195" s="23" t="s">
        <v>59</v>
      </c>
      <c r="B195" s="16">
        <f>SUM(B192:B194)</f>
        <v>820000</v>
      </c>
      <c r="C195" s="16">
        <f>SUM(C192:C194)</f>
        <v>820000</v>
      </c>
      <c r="D195" s="32"/>
    </row>
    <row r="197" spans="1:4" s="5" customFormat="1" x14ac:dyDescent="0.3">
      <c r="A197" s="5" t="s">
        <v>151</v>
      </c>
      <c r="B197" s="17"/>
      <c r="C197" s="17"/>
      <c r="D197" s="17"/>
    </row>
    <row r="198" spans="1:4" s="5" customFormat="1" x14ac:dyDescent="0.3">
      <c r="A198" s="80" t="s">
        <v>191</v>
      </c>
      <c r="B198" s="284" t="s">
        <v>35</v>
      </c>
      <c r="C198" s="284" t="s">
        <v>59</v>
      </c>
      <c r="D198" s="98"/>
    </row>
    <row r="199" spans="1:4" s="5" customFormat="1" x14ac:dyDescent="0.3">
      <c r="A199" s="81" t="s">
        <v>458</v>
      </c>
      <c r="B199" s="285"/>
      <c r="C199" s="285"/>
      <c r="D199" s="98"/>
    </row>
    <row r="200" spans="1:4" s="5" customFormat="1" x14ac:dyDescent="0.3">
      <c r="A200" s="67" t="s">
        <v>35</v>
      </c>
      <c r="B200" s="68"/>
      <c r="C200" s="68"/>
      <c r="D200" s="32"/>
    </row>
    <row r="201" spans="1:4" x14ac:dyDescent="0.3">
      <c r="A201" s="65" t="s">
        <v>35</v>
      </c>
      <c r="B201" s="66">
        <v>1536820</v>
      </c>
      <c r="C201" s="66">
        <f>SUM(B201)</f>
        <v>1536820</v>
      </c>
      <c r="D201" s="99"/>
    </row>
    <row r="202" spans="1:4" s="5" customFormat="1" x14ac:dyDescent="0.3">
      <c r="A202" s="23" t="s">
        <v>59</v>
      </c>
      <c r="B202" s="16">
        <f>SUM(B201)</f>
        <v>1536820</v>
      </c>
      <c r="C202" s="16">
        <f>SUM(C201)</f>
        <v>1536820</v>
      </c>
      <c r="D202" s="32"/>
    </row>
    <row r="223" spans="5:5" x14ac:dyDescent="0.3">
      <c r="E223" s="1">
        <v>9</v>
      </c>
    </row>
  </sheetData>
  <mergeCells count="29">
    <mergeCell ref="C96:C98"/>
    <mergeCell ref="C111:C112"/>
    <mergeCell ref="B77:B78"/>
    <mergeCell ref="C77:C78"/>
    <mergeCell ref="D77:D78"/>
    <mergeCell ref="A72:E72"/>
    <mergeCell ref="A73:E73"/>
    <mergeCell ref="A74:E74"/>
    <mergeCell ref="A35:E35"/>
    <mergeCell ref="A36:E36"/>
    <mergeCell ref="A37:E37"/>
    <mergeCell ref="A38:E38"/>
    <mergeCell ref="A39:E39"/>
    <mergeCell ref="C189:C190"/>
    <mergeCell ref="C198:C199"/>
    <mergeCell ref="B198:B199"/>
    <mergeCell ref="A3:E3"/>
    <mergeCell ref="A6:E6"/>
    <mergeCell ref="A9:E9"/>
    <mergeCell ref="A11:E11"/>
    <mergeCell ref="A13:E13"/>
    <mergeCell ref="A15:E15"/>
    <mergeCell ref="A18:E18"/>
    <mergeCell ref="A21:E21"/>
    <mergeCell ref="C135:C137"/>
    <mergeCell ref="D158:D159"/>
    <mergeCell ref="C125:C127"/>
    <mergeCell ref="C149:C151"/>
    <mergeCell ref="C172:C173"/>
  </mergeCells>
  <pageMargins left="0.98425196850393704" right="0.59055118110236227" top="0.98425196850393704" bottom="0.59055118110236227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6" zoomScale="120" zoomScaleNormal="120" workbookViewId="0">
      <selection activeCell="B36" sqref="B36"/>
    </sheetView>
  </sheetViews>
  <sheetFormatPr defaultRowHeight="18.75" x14ac:dyDescent="0.3"/>
  <cols>
    <col min="1" max="1" width="9" style="1" customWidth="1"/>
    <col min="2" max="2" width="54" style="1" customWidth="1"/>
    <col min="3" max="3" width="11.75" style="6" customWidth="1"/>
    <col min="4" max="4" width="2.75" style="1" customWidth="1"/>
    <col min="5" max="16384" width="9" style="1"/>
  </cols>
  <sheetData>
    <row r="1" spans="1:4" s="5" customFormat="1" x14ac:dyDescent="0.3">
      <c r="A1" s="281" t="s">
        <v>257</v>
      </c>
      <c r="B1" s="281"/>
      <c r="C1" s="281"/>
      <c r="D1" s="281"/>
    </row>
    <row r="2" spans="1:4" s="5" customFormat="1" x14ac:dyDescent="0.3">
      <c r="A2" s="281" t="s">
        <v>258</v>
      </c>
      <c r="B2" s="281"/>
      <c r="C2" s="281"/>
      <c r="D2" s="281"/>
    </row>
    <row r="3" spans="1:4" s="5" customFormat="1" x14ac:dyDescent="0.3">
      <c r="A3" s="281" t="s">
        <v>259</v>
      </c>
      <c r="B3" s="281"/>
      <c r="C3" s="281"/>
      <c r="D3" s="281"/>
    </row>
    <row r="4" spans="1:4" s="5" customFormat="1" x14ac:dyDescent="0.3">
      <c r="A4" s="281" t="s">
        <v>260</v>
      </c>
      <c r="B4" s="281"/>
      <c r="C4" s="281"/>
      <c r="D4" s="281"/>
    </row>
    <row r="5" spans="1:4" x14ac:dyDescent="0.3">
      <c r="A5" s="39" t="s">
        <v>261</v>
      </c>
    </row>
    <row r="6" spans="1:4" x14ac:dyDescent="0.3">
      <c r="A6" s="1" t="s">
        <v>262</v>
      </c>
    </row>
    <row r="7" spans="1:4" x14ac:dyDescent="0.3">
      <c r="A7" s="1" t="s">
        <v>263</v>
      </c>
    </row>
    <row r="8" spans="1:4" x14ac:dyDescent="0.3">
      <c r="A8" s="39" t="s">
        <v>264</v>
      </c>
    </row>
    <row r="9" spans="1:4" x14ac:dyDescent="0.3">
      <c r="A9" s="39" t="s">
        <v>265</v>
      </c>
    </row>
    <row r="10" spans="1:4" x14ac:dyDescent="0.3">
      <c r="A10" s="39" t="s">
        <v>266</v>
      </c>
    </row>
    <row r="11" spans="1:4" x14ac:dyDescent="0.3">
      <c r="A11" s="39" t="s">
        <v>267</v>
      </c>
    </row>
    <row r="12" spans="1:4" x14ac:dyDescent="0.3">
      <c r="A12" s="1" t="s">
        <v>268</v>
      </c>
    </row>
    <row r="13" spans="1:4" s="35" customFormat="1" ht="7.5" x14ac:dyDescent="0.15">
      <c r="C13" s="36"/>
    </row>
    <row r="14" spans="1:4" s="5" customFormat="1" x14ac:dyDescent="0.3">
      <c r="A14" s="60"/>
      <c r="B14" s="255" t="s">
        <v>160</v>
      </c>
      <c r="C14" s="256" t="s">
        <v>251</v>
      </c>
    </row>
    <row r="15" spans="1:4" s="5" customFormat="1" x14ac:dyDescent="0.3">
      <c r="A15" s="60"/>
      <c r="B15" s="63" t="s">
        <v>252</v>
      </c>
      <c r="C15" s="64"/>
    </row>
    <row r="16" spans="1:4" x14ac:dyDescent="0.3">
      <c r="A16" s="30"/>
      <c r="B16" s="65" t="s">
        <v>89</v>
      </c>
      <c r="C16" s="66">
        <v>13067920</v>
      </c>
    </row>
    <row r="17" spans="1:3" x14ac:dyDescent="0.3">
      <c r="A17" s="30"/>
      <c r="B17" s="65" t="s">
        <v>116</v>
      </c>
      <c r="C17" s="66">
        <v>648000</v>
      </c>
    </row>
    <row r="18" spans="1:3" s="5" customFormat="1" x14ac:dyDescent="0.3">
      <c r="A18" s="60"/>
      <c r="B18" s="67" t="s">
        <v>253</v>
      </c>
      <c r="C18" s="68">
        <v>0</v>
      </c>
    </row>
    <row r="19" spans="1:3" x14ac:dyDescent="0.3">
      <c r="A19" s="30"/>
      <c r="B19" s="65" t="s">
        <v>122</v>
      </c>
      <c r="C19" s="66">
        <v>7344260</v>
      </c>
    </row>
    <row r="20" spans="1:3" x14ac:dyDescent="0.3">
      <c r="A20" s="30"/>
      <c r="B20" s="65" t="s">
        <v>126</v>
      </c>
      <c r="C20" s="66">
        <v>642000</v>
      </c>
    </row>
    <row r="21" spans="1:3" x14ac:dyDescent="0.3">
      <c r="A21" s="30"/>
      <c r="B21" s="65" t="s">
        <v>130</v>
      </c>
      <c r="C21" s="66">
        <v>1249000</v>
      </c>
    </row>
    <row r="22" spans="1:3" x14ac:dyDescent="0.3">
      <c r="A22" s="30"/>
      <c r="B22" s="65" t="s">
        <v>132</v>
      </c>
      <c r="C22" s="66">
        <v>400000</v>
      </c>
    </row>
    <row r="23" spans="1:3" x14ac:dyDescent="0.3">
      <c r="A23" s="30"/>
      <c r="B23" s="65" t="s">
        <v>140</v>
      </c>
      <c r="C23" s="66">
        <v>457000</v>
      </c>
    </row>
    <row r="24" spans="1:3" s="5" customFormat="1" x14ac:dyDescent="0.3">
      <c r="A24" s="60"/>
      <c r="B24" s="67" t="s">
        <v>256</v>
      </c>
      <c r="C24" s="68">
        <v>0</v>
      </c>
    </row>
    <row r="25" spans="1:3" x14ac:dyDescent="0.3">
      <c r="A25" s="30"/>
      <c r="B25" s="65" t="s">
        <v>144</v>
      </c>
      <c r="C25" s="66">
        <v>3225000</v>
      </c>
    </row>
    <row r="26" spans="1:3" x14ac:dyDescent="0.3">
      <c r="A26" s="30"/>
      <c r="B26" s="65" t="s">
        <v>148</v>
      </c>
      <c r="C26" s="66">
        <v>820000</v>
      </c>
    </row>
    <row r="27" spans="1:3" s="5" customFormat="1" x14ac:dyDescent="0.3">
      <c r="A27" s="60"/>
      <c r="B27" s="67" t="s">
        <v>254</v>
      </c>
      <c r="C27" s="68">
        <v>0</v>
      </c>
    </row>
    <row r="28" spans="1:3" x14ac:dyDescent="0.3">
      <c r="A28" s="30"/>
      <c r="B28" s="61" t="s">
        <v>151</v>
      </c>
      <c r="C28" s="14">
        <v>1536820</v>
      </c>
    </row>
    <row r="29" spans="1:3" s="5" customFormat="1" x14ac:dyDescent="0.3">
      <c r="A29" s="60"/>
      <c r="B29" s="62" t="s">
        <v>255</v>
      </c>
      <c r="C29" s="12">
        <f>SUM(C16:C28)</f>
        <v>29390000</v>
      </c>
    </row>
    <row r="30" spans="1:3" s="69" customFormat="1" ht="9.75" x14ac:dyDescent="0.2">
      <c r="C30" s="70"/>
    </row>
    <row r="31" spans="1:3" x14ac:dyDescent="0.3">
      <c r="A31" s="39" t="s">
        <v>269</v>
      </c>
    </row>
    <row r="32" spans="1:3" x14ac:dyDescent="0.3">
      <c r="A32" s="1" t="s">
        <v>270</v>
      </c>
    </row>
    <row r="33" spans="1:4" x14ac:dyDescent="0.3">
      <c r="A33" s="39" t="s">
        <v>271</v>
      </c>
    </row>
    <row r="34" spans="1:4" s="56" customFormat="1" ht="8.25" x14ac:dyDescent="0.15">
      <c r="C34" s="57"/>
    </row>
    <row r="35" spans="1:4" x14ac:dyDescent="0.3">
      <c r="B35" s="1" t="s">
        <v>662</v>
      </c>
    </row>
    <row r="36" spans="1:4" x14ac:dyDescent="0.3">
      <c r="B36" s="58" t="s">
        <v>272</v>
      </c>
    </row>
    <row r="37" spans="1:4" s="5" customFormat="1" x14ac:dyDescent="0.3">
      <c r="B37" s="207" t="s">
        <v>273</v>
      </c>
      <c r="C37" s="17"/>
    </row>
    <row r="38" spans="1:4" s="5" customFormat="1" x14ac:dyDescent="0.3">
      <c r="B38" s="208" t="s">
        <v>274</v>
      </c>
      <c r="C38" s="17"/>
    </row>
    <row r="39" spans="1:4" s="5" customFormat="1" x14ac:dyDescent="0.3">
      <c r="A39" s="257" t="s">
        <v>610</v>
      </c>
      <c r="B39" s="77" t="s">
        <v>611</v>
      </c>
      <c r="C39" s="17"/>
    </row>
    <row r="40" spans="1:4" s="5" customFormat="1" x14ac:dyDescent="0.3">
      <c r="B40" s="5" t="s">
        <v>612</v>
      </c>
      <c r="C40" s="17"/>
    </row>
    <row r="41" spans="1:4" x14ac:dyDescent="0.3">
      <c r="B41" s="59" t="s">
        <v>272</v>
      </c>
    </row>
    <row r="42" spans="1:4" s="5" customFormat="1" x14ac:dyDescent="0.3">
      <c r="B42" s="205" t="s">
        <v>275</v>
      </c>
      <c r="C42" s="17"/>
    </row>
    <row r="43" spans="1:4" s="5" customFormat="1" x14ac:dyDescent="0.3">
      <c r="B43" s="206" t="s">
        <v>276</v>
      </c>
      <c r="C43" s="17"/>
    </row>
    <row r="47" spans="1:4" x14ac:dyDescent="0.3">
      <c r="A47" s="103"/>
      <c r="B47" s="103"/>
      <c r="C47" s="103"/>
      <c r="D47" s="103"/>
    </row>
  </sheetData>
  <mergeCells count="4">
    <mergeCell ref="A1:D1"/>
    <mergeCell ref="A2:D2"/>
    <mergeCell ref="A3:D3"/>
    <mergeCell ref="A4:D4"/>
  </mergeCells>
  <pageMargins left="0.98425196850393704" right="0.78740157480314965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3" zoomScale="120" zoomScaleNormal="120" workbookViewId="0">
      <selection activeCell="B28" sqref="B28"/>
    </sheetView>
  </sheetViews>
  <sheetFormatPr defaultRowHeight="18.75" x14ac:dyDescent="0.3"/>
  <cols>
    <col min="1" max="1" width="42.5" style="1" customWidth="1"/>
    <col min="2" max="2" width="12.125" style="6" bestFit="1" customWidth="1"/>
    <col min="3" max="5" width="12" style="6" bestFit="1" customWidth="1"/>
    <col min="6" max="6" width="9.625" style="6" customWidth="1"/>
    <col min="7" max="7" width="3.5" style="6" customWidth="1"/>
    <col min="8" max="8" width="11.75" style="6" bestFit="1" customWidth="1"/>
    <col min="9" max="9" width="3.625" style="1" customWidth="1"/>
    <col min="10" max="10" width="11.5" style="1" customWidth="1"/>
    <col min="11" max="16384" width="9" style="1"/>
  </cols>
  <sheetData>
    <row r="1" spans="1:11" s="5" customFormat="1" x14ac:dyDescent="0.3">
      <c r="A1" s="281" t="s">
        <v>63</v>
      </c>
      <c r="B1" s="281"/>
      <c r="C1" s="281"/>
      <c r="D1" s="281"/>
      <c r="E1" s="281"/>
      <c r="F1" s="281"/>
      <c r="G1" s="281"/>
      <c r="H1" s="281"/>
    </row>
    <row r="2" spans="1:11" s="5" customFormat="1" x14ac:dyDescent="0.3">
      <c r="A2" s="281" t="s">
        <v>206</v>
      </c>
      <c r="B2" s="281"/>
      <c r="C2" s="281"/>
      <c r="D2" s="281"/>
      <c r="E2" s="281"/>
      <c r="F2" s="281"/>
      <c r="G2" s="281"/>
      <c r="H2" s="281"/>
    </row>
    <row r="3" spans="1:11" s="5" customFormat="1" x14ac:dyDescent="0.3">
      <c r="A3" s="281" t="s">
        <v>64</v>
      </c>
      <c r="B3" s="281"/>
      <c r="C3" s="281"/>
      <c r="D3" s="281"/>
      <c r="E3" s="281"/>
      <c r="F3" s="281"/>
      <c r="G3" s="281"/>
      <c r="H3" s="281"/>
    </row>
    <row r="4" spans="1:11" s="5" customFormat="1" x14ac:dyDescent="0.3">
      <c r="A4" s="281" t="s">
        <v>65</v>
      </c>
      <c r="B4" s="281"/>
      <c r="C4" s="281"/>
      <c r="D4" s="281"/>
      <c r="E4" s="281"/>
      <c r="F4" s="281"/>
      <c r="G4" s="281"/>
      <c r="H4" s="281"/>
    </row>
    <row r="5" spans="1:11" s="5" customFormat="1" x14ac:dyDescent="0.3">
      <c r="A5" s="114"/>
      <c r="B5" s="114"/>
      <c r="C5" s="114"/>
      <c r="D5" s="114"/>
      <c r="E5" s="114"/>
      <c r="F5" s="114"/>
      <c r="G5" s="114"/>
      <c r="H5" s="114"/>
    </row>
    <row r="6" spans="1:11" s="5" customFormat="1" x14ac:dyDescent="0.3">
      <c r="A6" s="21"/>
      <c r="B6" s="288" t="s">
        <v>71</v>
      </c>
      <c r="C6" s="290"/>
      <c r="D6" s="289"/>
      <c r="E6" s="288" t="s">
        <v>70</v>
      </c>
      <c r="F6" s="290"/>
      <c r="G6" s="290"/>
      <c r="H6" s="289"/>
    </row>
    <row r="7" spans="1:11" s="5" customFormat="1" x14ac:dyDescent="0.3">
      <c r="A7" s="11"/>
      <c r="B7" s="10" t="s">
        <v>66</v>
      </c>
      <c r="C7" s="10" t="s">
        <v>67</v>
      </c>
      <c r="D7" s="10" t="s">
        <v>69</v>
      </c>
      <c r="E7" s="10" t="s">
        <v>199</v>
      </c>
      <c r="F7" s="288" t="s">
        <v>68</v>
      </c>
      <c r="G7" s="289"/>
      <c r="H7" s="10" t="s">
        <v>207</v>
      </c>
    </row>
    <row r="8" spans="1:11" s="5" customFormat="1" x14ac:dyDescent="0.3">
      <c r="A8" s="63" t="s">
        <v>42</v>
      </c>
      <c r="B8" s="64"/>
      <c r="C8" s="64"/>
      <c r="D8" s="64"/>
      <c r="E8" s="64"/>
      <c r="F8" s="90"/>
      <c r="G8" s="91"/>
      <c r="H8" s="64"/>
      <c r="I8" s="29"/>
    </row>
    <row r="9" spans="1:11" x14ac:dyDescent="0.3">
      <c r="A9" s="65" t="s">
        <v>43</v>
      </c>
      <c r="B9" s="66">
        <v>11212</v>
      </c>
      <c r="C9" s="66">
        <v>20472</v>
      </c>
      <c r="D9" s="66">
        <v>12412</v>
      </c>
      <c r="E9" s="66">
        <v>20200</v>
      </c>
      <c r="F9" s="93">
        <f>J9*100/E9</f>
        <v>-40.594059405940591</v>
      </c>
      <c r="G9" s="94" t="s">
        <v>496</v>
      </c>
      <c r="H9" s="66">
        <v>12000</v>
      </c>
      <c r="I9" s="28"/>
      <c r="J9" s="28">
        <f>H9-E9</f>
        <v>-8200</v>
      </c>
      <c r="K9" s="28"/>
    </row>
    <row r="10" spans="1:11" x14ac:dyDescent="0.3">
      <c r="A10" s="65" t="s">
        <v>44</v>
      </c>
      <c r="B10" s="66">
        <v>42990.11</v>
      </c>
      <c r="C10" s="66">
        <v>43903.88</v>
      </c>
      <c r="D10" s="66">
        <v>45771.06</v>
      </c>
      <c r="E10" s="66">
        <v>43000</v>
      </c>
      <c r="F10" s="93">
        <f>J10*100/E10</f>
        <v>6.2790697674418601</v>
      </c>
      <c r="G10" s="94" t="s">
        <v>496</v>
      </c>
      <c r="H10" s="66">
        <v>45700</v>
      </c>
      <c r="I10" s="28"/>
      <c r="J10" s="28">
        <f>H10-E10</f>
        <v>2700</v>
      </c>
      <c r="K10" s="28"/>
    </row>
    <row r="11" spans="1:11" x14ac:dyDescent="0.3">
      <c r="A11" s="218" t="s">
        <v>45</v>
      </c>
      <c r="B11" s="132">
        <v>0</v>
      </c>
      <c r="C11" s="132">
        <v>200</v>
      </c>
      <c r="D11" s="132">
        <v>400</v>
      </c>
      <c r="E11" s="132">
        <v>200</v>
      </c>
      <c r="F11" s="219">
        <v>100</v>
      </c>
      <c r="G11" s="133" t="s">
        <v>496</v>
      </c>
      <c r="H11" s="132">
        <v>400</v>
      </c>
      <c r="I11" s="28"/>
      <c r="J11" s="28">
        <f>H11-E11</f>
        <v>200</v>
      </c>
      <c r="K11" s="28"/>
    </row>
    <row r="12" spans="1:11" s="5" customFormat="1" x14ac:dyDescent="0.3">
      <c r="A12" s="23" t="s">
        <v>72</v>
      </c>
      <c r="B12" s="16">
        <f>B9+B10+B11</f>
        <v>54202.11</v>
      </c>
      <c r="C12" s="16">
        <f>C9+C10+C11</f>
        <v>64575.88</v>
      </c>
      <c r="D12" s="16">
        <f>D9+D10+D11</f>
        <v>58583.06</v>
      </c>
      <c r="E12" s="16">
        <f>E9+E10+E11</f>
        <v>63400</v>
      </c>
      <c r="F12" s="88"/>
      <c r="G12" s="18"/>
      <c r="H12" s="16">
        <f>H9+H10+H11</f>
        <v>58100</v>
      </c>
      <c r="I12" s="28"/>
      <c r="J12" s="28"/>
      <c r="K12" s="28"/>
    </row>
    <row r="13" spans="1:11" s="5" customFormat="1" x14ac:dyDescent="0.3">
      <c r="A13" s="216" t="s">
        <v>73</v>
      </c>
      <c r="B13" s="145"/>
      <c r="C13" s="145"/>
      <c r="D13" s="145"/>
      <c r="E13" s="145"/>
      <c r="F13" s="217"/>
      <c r="G13" s="141"/>
      <c r="H13" s="145"/>
      <c r="I13" s="29"/>
      <c r="J13" s="28"/>
    </row>
    <row r="14" spans="1:11" x14ac:dyDescent="0.3">
      <c r="A14" s="65" t="s">
        <v>46</v>
      </c>
      <c r="B14" s="66">
        <v>5675</v>
      </c>
      <c r="C14" s="66">
        <v>51927</v>
      </c>
      <c r="D14" s="66">
        <v>38654</v>
      </c>
      <c r="E14" s="66">
        <v>50000</v>
      </c>
      <c r="F14" s="93">
        <f>J14*100/E14</f>
        <v>-24</v>
      </c>
      <c r="G14" s="94" t="s">
        <v>496</v>
      </c>
      <c r="H14" s="66">
        <v>38000</v>
      </c>
      <c r="I14" s="28"/>
      <c r="J14" s="28">
        <f>H14-E14</f>
        <v>-12000</v>
      </c>
      <c r="K14" s="4"/>
    </row>
    <row r="15" spans="1:11" x14ac:dyDescent="0.3">
      <c r="A15" s="65" t="s">
        <v>47</v>
      </c>
      <c r="B15" s="66">
        <v>650</v>
      </c>
      <c r="C15" s="66">
        <v>368.6</v>
      </c>
      <c r="D15" s="66">
        <v>750</v>
      </c>
      <c r="E15" s="66">
        <v>300</v>
      </c>
      <c r="F15" s="93">
        <f>J15*100/E15</f>
        <v>133.33333333333334</v>
      </c>
      <c r="G15" s="94" t="s">
        <v>496</v>
      </c>
      <c r="H15" s="66">
        <v>700</v>
      </c>
      <c r="I15" s="28"/>
      <c r="J15" s="28">
        <f>H15-E15</f>
        <v>400</v>
      </c>
      <c r="K15" s="4"/>
    </row>
    <row r="16" spans="1:11" x14ac:dyDescent="0.3">
      <c r="A16" s="218" t="s">
        <v>189</v>
      </c>
      <c r="B16" s="132">
        <v>0</v>
      </c>
      <c r="C16" s="132">
        <v>1310</v>
      </c>
      <c r="D16" s="132">
        <v>0</v>
      </c>
      <c r="E16" s="132">
        <v>1300</v>
      </c>
      <c r="F16" s="219">
        <f>J16*100/E16</f>
        <v>-100</v>
      </c>
      <c r="G16" s="133" t="s">
        <v>496</v>
      </c>
      <c r="H16" s="132">
        <v>0</v>
      </c>
      <c r="I16" s="28"/>
      <c r="J16" s="28">
        <f>H16-E16</f>
        <v>-1300</v>
      </c>
      <c r="K16" s="4"/>
    </row>
    <row r="17" spans="1:11" s="5" customFormat="1" x14ac:dyDescent="0.3">
      <c r="A17" s="23" t="s">
        <v>74</v>
      </c>
      <c r="B17" s="16">
        <f>B14+B15+B16</f>
        <v>6325</v>
      </c>
      <c r="C17" s="16">
        <f>C14+C15+C16</f>
        <v>53605.599999999999</v>
      </c>
      <c r="D17" s="16">
        <f>D14+D15+D16</f>
        <v>39404</v>
      </c>
      <c r="E17" s="16">
        <f>E14+E15+E16</f>
        <v>51600</v>
      </c>
      <c r="F17" s="88"/>
      <c r="G17" s="18"/>
      <c r="H17" s="16">
        <f>H14+H15+H16</f>
        <v>38700</v>
      </c>
      <c r="I17" s="28"/>
      <c r="J17" s="28"/>
      <c r="K17" s="4"/>
    </row>
    <row r="18" spans="1:11" s="5" customFormat="1" x14ac:dyDescent="0.3">
      <c r="A18" s="216" t="s">
        <v>75</v>
      </c>
      <c r="B18" s="145"/>
      <c r="C18" s="145"/>
      <c r="D18" s="145"/>
      <c r="E18" s="145"/>
      <c r="F18" s="217"/>
      <c r="G18" s="141"/>
      <c r="H18" s="145"/>
      <c r="I18" s="29"/>
      <c r="J18" s="28"/>
    </row>
    <row r="19" spans="1:11" x14ac:dyDescent="0.3">
      <c r="A19" s="218" t="s">
        <v>48</v>
      </c>
      <c r="B19" s="132">
        <v>339683.26</v>
      </c>
      <c r="C19" s="132">
        <v>253389.05</v>
      </c>
      <c r="D19" s="132">
        <v>332412.55</v>
      </c>
      <c r="E19" s="132">
        <v>253000</v>
      </c>
      <c r="F19" s="219">
        <f>J19*100/E19</f>
        <v>31.225296442687746</v>
      </c>
      <c r="G19" s="133" t="s">
        <v>496</v>
      </c>
      <c r="H19" s="132">
        <v>332000</v>
      </c>
      <c r="I19" s="28"/>
      <c r="J19" s="28">
        <f>H19-E19</f>
        <v>79000</v>
      </c>
      <c r="K19" s="4"/>
    </row>
    <row r="20" spans="1:11" s="5" customFormat="1" x14ac:dyDescent="0.3">
      <c r="A20" s="23" t="s">
        <v>76</v>
      </c>
      <c r="B20" s="16">
        <f>B19</f>
        <v>339683.26</v>
      </c>
      <c r="C20" s="16">
        <f>C19</f>
        <v>253389.05</v>
      </c>
      <c r="D20" s="16">
        <f>D19</f>
        <v>332412.55</v>
      </c>
      <c r="E20" s="16">
        <f>E19</f>
        <v>253000</v>
      </c>
      <c r="F20" s="88"/>
      <c r="G20" s="18"/>
      <c r="H20" s="16">
        <f>H19</f>
        <v>332000</v>
      </c>
      <c r="I20" s="28"/>
      <c r="J20" s="28">
        <f t="shared" ref="J20:J42" si="0">H20-D20</f>
        <v>-412.54999999998836</v>
      </c>
      <c r="K20" s="4"/>
    </row>
    <row r="21" spans="1:11" s="5" customFormat="1" x14ac:dyDescent="0.3">
      <c r="A21" s="216" t="s">
        <v>49</v>
      </c>
      <c r="B21" s="145"/>
      <c r="C21" s="145"/>
      <c r="D21" s="145"/>
      <c r="E21" s="145"/>
      <c r="F21" s="217"/>
      <c r="G21" s="141"/>
      <c r="H21" s="145"/>
      <c r="I21" s="29"/>
      <c r="J21" s="28">
        <f t="shared" si="0"/>
        <v>0</v>
      </c>
    </row>
    <row r="22" spans="1:11" x14ac:dyDescent="0.3">
      <c r="A22" s="65" t="s">
        <v>50</v>
      </c>
      <c r="B22" s="66">
        <v>77700</v>
      </c>
      <c r="C22" s="66">
        <v>106400</v>
      </c>
      <c r="D22" s="66">
        <v>103100</v>
      </c>
      <c r="E22" s="66">
        <v>100000</v>
      </c>
      <c r="F22" s="93">
        <f>J22*100/E22</f>
        <v>3.1</v>
      </c>
      <c r="G22" s="94" t="s">
        <v>496</v>
      </c>
      <c r="H22" s="66">
        <v>103100</v>
      </c>
      <c r="I22" s="28"/>
      <c r="J22" s="28">
        <f>H22-E22</f>
        <v>3100</v>
      </c>
      <c r="K22" s="4"/>
    </row>
    <row r="23" spans="1:11" x14ac:dyDescent="0.3">
      <c r="A23" s="65" t="s">
        <v>51</v>
      </c>
      <c r="B23" s="66">
        <v>36053</v>
      </c>
      <c r="C23" s="66">
        <v>29100</v>
      </c>
      <c r="D23" s="66">
        <v>1100</v>
      </c>
      <c r="E23" s="66">
        <v>20000</v>
      </c>
      <c r="F23" s="93">
        <f>J23*100/E23</f>
        <v>-94.5</v>
      </c>
      <c r="G23" s="94" t="s">
        <v>496</v>
      </c>
      <c r="H23" s="66">
        <v>1100</v>
      </c>
      <c r="I23" s="28"/>
      <c r="J23" s="28">
        <f>H23-E23</f>
        <v>-18900</v>
      </c>
      <c r="K23" s="4"/>
    </row>
    <row r="24" spans="1:11" x14ac:dyDescent="0.3">
      <c r="A24" s="220" t="s">
        <v>52</v>
      </c>
      <c r="B24" s="209">
        <v>0</v>
      </c>
      <c r="C24" s="209">
        <v>30</v>
      </c>
      <c r="D24" s="209">
        <v>0</v>
      </c>
      <c r="E24" s="209">
        <v>0</v>
      </c>
      <c r="F24" s="221">
        <v>0</v>
      </c>
      <c r="G24" s="222"/>
      <c r="H24" s="209">
        <v>0</v>
      </c>
      <c r="I24" s="28"/>
      <c r="J24" s="28">
        <f>H24-E24</f>
        <v>0</v>
      </c>
      <c r="K24" s="4"/>
    </row>
    <row r="25" spans="1:11" s="5" customFormat="1" x14ac:dyDescent="0.3">
      <c r="A25" s="23" t="s">
        <v>77</v>
      </c>
      <c r="B25" s="16">
        <f>B22+B23+B24</f>
        <v>113753</v>
      </c>
      <c r="C25" s="16">
        <f>C22+C23+C24</f>
        <v>135530</v>
      </c>
      <c r="D25" s="16">
        <f>D22+D23+D24</f>
        <v>104200</v>
      </c>
      <c r="E25" s="16">
        <f>E22+E23+E24</f>
        <v>120000</v>
      </c>
      <c r="F25" s="88"/>
      <c r="G25" s="18"/>
      <c r="H25" s="16">
        <f>H22+H23+H24</f>
        <v>104200</v>
      </c>
      <c r="I25" s="28"/>
      <c r="J25" s="28"/>
      <c r="K25" s="4"/>
    </row>
    <row r="26" spans="1:11" x14ac:dyDescent="0.3">
      <c r="I26" s="237">
        <v>11</v>
      </c>
      <c r="J26" s="28"/>
    </row>
    <row r="27" spans="1:11" x14ac:dyDescent="0.3">
      <c r="I27" s="24"/>
      <c r="J27" s="28"/>
    </row>
    <row r="28" spans="1:11" x14ac:dyDescent="0.3">
      <c r="I28" s="24"/>
      <c r="J28" s="28"/>
    </row>
    <row r="29" spans="1:11" x14ac:dyDescent="0.3">
      <c r="I29" s="24"/>
      <c r="J29" s="28"/>
    </row>
    <row r="30" spans="1:11" x14ac:dyDescent="0.3">
      <c r="I30" s="24"/>
      <c r="J30" s="28"/>
    </row>
    <row r="31" spans="1:11" s="5" customFormat="1" x14ac:dyDescent="0.3">
      <c r="A31" s="21"/>
      <c r="B31" s="288" t="s">
        <v>71</v>
      </c>
      <c r="C31" s="290"/>
      <c r="D31" s="289"/>
      <c r="E31" s="290" t="s">
        <v>70</v>
      </c>
      <c r="F31" s="290"/>
      <c r="G31" s="290"/>
      <c r="H31" s="289"/>
      <c r="I31" s="29"/>
      <c r="J31" s="28"/>
    </row>
    <row r="32" spans="1:11" s="5" customFormat="1" x14ac:dyDescent="0.3">
      <c r="A32" s="11"/>
      <c r="B32" s="10" t="s">
        <v>66</v>
      </c>
      <c r="C32" s="10" t="s">
        <v>67</v>
      </c>
      <c r="D32" s="10" t="s">
        <v>69</v>
      </c>
      <c r="E32" s="10" t="s">
        <v>199</v>
      </c>
      <c r="F32" s="288" t="s">
        <v>68</v>
      </c>
      <c r="G32" s="289"/>
      <c r="H32" s="10" t="s">
        <v>199</v>
      </c>
      <c r="I32" s="29"/>
      <c r="J32" s="28"/>
    </row>
    <row r="33" spans="1:11" s="5" customFormat="1" x14ac:dyDescent="0.3">
      <c r="A33" s="89" t="s">
        <v>53</v>
      </c>
      <c r="B33" s="134"/>
      <c r="C33" s="134"/>
      <c r="D33" s="134"/>
      <c r="E33" s="64"/>
      <c r="F33" s="90"/>
      <c r="G33" s="90"/>
      <c r="H33" s="64"/>
      <c r="I33" s="29"/>
      <c r="J33" s="28"/>
      <c r="K33" s="29"/>
    </row>
    <row r="34" spans="1:11" x14ac:dyDescent="0.3">
      <c r="A34" s="92" t="s">
        <v>78</v>
      </c>
      <c r="B34" s="120">
        <v>5314255.46</v>
      </c>
      <c r="C34" s="120">
        <v>9479807.1099999994</v>
      </c>
      <c r="D34" s="120">
        <v>7648758.3200000003</v>
      </c>
      <c r="E34" s="66">
        <v>9472000</v>
      </c>
      <c r="F34" s="93">
        <f>J34*100/E34</f>
        <v>-19.256756756756758</v>
      </c>
      <c r="G34" s="94" t="s">
        <v>496</v>
      </c>
      <c r="H34" s="66">
        <v>7648000</v>
      </c>
      <c r="I34" s="28"/>
      <c r="J34" s="28">
        <f t="shared" ref="J34:J41" si="1">H34-E34</f>
        <v>-1824000</v>
      </c>
      <c r="K34" s="28"/>
    </row>
    <row r="35" spans="1:11" x14ac:dyDescent="0.3">
      <c r="A35" s="92" t="s">
        <v>79</v>
      </c>
      <c r="B35" s="120">
        <v>2650307.71</v>
      </c>
      <c r="C35" s="120">
        <v>3040693.6</v>
      </c>
      <c r="D35" s="120">
        <v>3289099.39</v>
      </c>
      <c r="E35" s="66">
        <v>3040000</v>
      </c>
      <c r="F35" s="93">
        <f t="shared" ref="F35:F41" si="2">J35*100/E35</f>
        <v>8.1907894736842106</v>
      </c>
      <c r="G35" s="94" t="s">
        <v>496</v>
      </c>
      <c r="H35" s="66">
        <v>3289000</v>
      </c>
      <c r="I35" s="28"/>
      <c r="J35" s="28">
        <f t="shared" si="1"/>
        <v>249000</v>
      </c>
      <c r="K35" s="28"/>
    </row>
    <row r="36" spans="1:11" x14ac:dyDescent="0.3">
      <c r="A36" s="92" t="s">
        <v>54</v>
      </c>
      <c r="B36" s="120">
        <v>6537.19</v>
      </c>
      <c r="C36" s="120">
        <v>91172.479999999996</v>
      </c>
      <c r="D36" s="120">
        <v>0</v>
      </c>
      <c r="E36" s="66">
        <v>90000</v>
      </c>
      <c r="F36" s="93">
        <f t="shared" si="2"/>
        <v>-100</v>
      </c>
      <c r="G36" s="94" t="s">
        <v>496</v>
      </c>
      <c r="H36" s="66">
        <v>0</v>
      </c>
      <c r="I36" s="28"/>
      <c r="J36" s="28">
        <f t="shared" si="1"/>
        <v>-90000</v>
      </c>
      <c r="K36" s="28"/>
    </row>
    <row r="37" spans="1:11" x14ac:dyDescent="0.3">
      <c r="A37" s="92" t="s">
        <v>55</v>
      </c>
      <c r="B37" s="120">
        <v>1387774.3</v>
      </c>
      <c r="C37" s="120">
        <v>1428131.67</v>
      </c>
      <c r="D37" s="120">
        <v>1573471.26</v>
      </c>
      <c r="E37" s="66">
        <v>1428000</v>
      </c>
      <c r="F37" s="93">
        <f t="shared" si="2"/>
        <v>10.154061624649859</v>
      </c>
      <c r="G37" s="94" t="s">
        <v>496</v>
      </c>
      <c r="H37" s="66">
        <v>1573000</v>
      </c>
      <c r="I37" s="28"/>
      <c r="J37" s="28">
        <f t="shared" si="1"/>
        <v>145000</v>
      </c>
      <c r="K37" s="28"/>
    </row>
    <row r="38" spans="1:11" x14ac:dyDescent="0.3">
      <c r="A38" s="92" t="s">
        <v>56</v>
      </c>
      <c r="B38" s="120">
        <v>2492135.89</v>
      </c>
      <c r="C38" s="120">
        <v>3122264.55</v>
      </c>
      <c r="D38" s="120">
        <v>2140232.77</v>
      </c>
      <c r="E38" s="66">
        <v>3122000</v>
      </c>
      <c r="F38" s="93">
        <f t="shared" si="2"/>
        <v>-31.454196028187059</v>
      </c>
      <c r="G38" s="94" t="s">
        <v>496</v>
      </c>
      <c r="H38" s="66">
        <v>2140000</v>
      </c>
      <c r="I38" s="28"/>
      <c r="J38" s="28">
        <f t="shared" si="1"/>
        <v>-982000</v>
      </c>
      <c r="K38" s="28"/>
    </row>
    <row r="39" spans="1:11" x14ac:dyDescent="0.3">
      <c r="A39" s="92" t="s">
        <v>57</v>
      </c>
      <c r="B39" s="120">
        <v>53730.75</v>
      </c>
      <c r="C39" s="120">
        <v>40774.83</v>
      </c>
      <c r="D39" s="120">
        <v>52673.95</v>
      </c>
      <c r="E39" s="66">
        <v>40000</v>
      </c>
      <c r="F39" s="93">
        <f t="shared" si="2"/>
        <v>30</v>
      </c>
      <c r="G39" s="94" t="s">
        <v>496</v>
      </c>
      <c r="H39" s="66">
        <v>52000</v>
      </c>
      <c r="I39" s="28"/>
      <c r="J39" s="28">
        <f t="shared" si="1"/>
        <v>12000</v>
      </c>
      <c r="K39" s="28"/>
    </row>
    <row r="40" spans="1:11" x14ac:dyDescent="0.3">
      <c r="A40" s="92" t="s">
        <v>80</v>
      </c>
      <c r="B40" s="120">
        <v>74393.11</v>
      </c>
      <c r="C40" s="120">
        <v>128306.49</v>
      </c>
      <c r="D40" s="120">
        <v>123494.85</v>
      </c>
      <c r="E40" s="66">
        <v>120000</v>
      </c>
      <c r="F40" s="93">
        <f t="shared" si="2"/>
        <v>2.5</v>
      </c>
      <c r="G40" s="94" t="s">
        <v>496</v>
      </c>
      <c r="H40" s="66">
        <v>123000</v>
      </c>
      <c r="I40" s="28"/>
      <c r="J40" s="28">
        <f t="shared" si="1"/>
        <v>3000</v>
      </c>
      <c r="K40" s="28"/>
    </row>
    <row r="41" spans="1:11" x14ac:dyDescent="0.3">
      <c r="A41" s="92" t="s">
        <v>157</v>
      </c>
      <c r="B41" s="120">
        <v>891937</v>
      </c>
      <c r="C41" s="120">
        <v>1013587</v>
      </c>
      <c r="D41" s="120">
        <v>813890</v>
      </c>
      <c r="E41" s="66">
        <v>1000000</v>
      </c>
      <c r="F41" s="93">
        <f t="shared" si="2"/>
        <v>-18.7</v>
      </c>
      <c r="G41" s="94" t="s">
        <v>496</v>
      </c>
      <c r="H41" s="66">
        <v>813000</v>
      </c>
      <c r="I41" s="28"/>
      <c r="J41" s="28">
        <f t="shared" si="1"/>
        <v>-187000</v>
      </c>
      <c r="K41" s="28"/>
    </row>
    <row r="42" spans="1:11" x14ac:dyDescent="0.3">
      <c r="A42" s="224" t="s">
        <v>81</v>
      </c>
      <c r="B42" s="225">
        <v>0</v>
      </c>
      <c r="C42" s="225">
        <v>0</v>
      </c>
      <c r="D42" s="225">
        <v>2040</v>
      </c>
      <c r="E42" s="209">
        <v>0</v>
      </c>
      <c r="F42" s="221">
        <v>0</v>
      </c>
      <c r="G42" s="221"/>
      <c r="H42" s="209">
        <v>0</v>
      </c>
      <c r="I42" s="28"/>
      <c r="J42" s="28">
        <f t="shared" si="0"/>
        <v>-2040</v>
      </c>
      <c r="K42" s="28"/>
    </row>
    <row r="43" spans="1:11" s="5" customFormat="1" x14ac:dyDescent="0.3">
      <c r="A43" s="22" t="s">
        <v>82</v>
      </c>
      <c r="B43" s="214">
        <f>B34+B35+B36+B37+B38+B39+B40+B41+B42</f>
        <v>12871071.41</v>
      </c>
      <c r="C43" s="214">
        <f>C34+C35+C36+C37+C38+C39+C40+C41+C42</f>
        <v>18344737.729999997</v>
      </c>
      <c r="D43" s="214">
        <f>D34+D35+D36+D37+D38+D39+D40+D41+D42</f>
        <v>15643660.539999999</v>
      </c>
      <c r="E43" s="16">
        <f>E34+E35+E36+E37+E38+E39+E40+E41+E42</f>
        <v>18312000</v>
      </c>
      <c r="F43" s="88"/>
      <c r="G43" s="18"/>
      <c r="H43" s="16">
        <f>SUM(H34:H42)</f>
        <v>15638000</v>
      </c>
      <c r="I43" s="28"/>
      <c r="J43" s="28"/>
      <c r="K43" s="28"/>
    </row>
    <row r="44" spans="1:11" s="5" customFormat="1" x14ac:dyDescent="0.3">
      <c r="A44" s="142" t="s">
        <v>58</v>
      </c>
      <c r="B44" s="223"/>
      <c r="C44" s="223"/>
      <c r="D44" s="223"/>
      <c r="E44" s="145"/>
      <c r="F44" s="217"/>
      <c r="G44" s="217"/>
      <c r="H44" s="145"/>
      <c r="I44" s="29"/>
      <c r="J44" s="28"/>
      <c r="K44" s="29"/>
    </row>
    <row r="45" spans="1:11" x14ac:dyDescent="0.3">
      <c r="A45" s="224" t="s">
        <v>83</v>
      </c>
      <c r="B45" s="225">
        <v>11585285</v>
      </c>
      <c r="C45" s="225">
        <v>11683492</v>
      </c>
      <c r="D45" s="225">
        <v>13219289</v>
      </c>
      <c r="E45" s="209">
        <v>11600000</v>
      </c>
      <c r="F45" s="221">
        <f>J45*100/E45</f>
        <v>13.956896551724139</v>
      </c>
      <c r="G45" s="222" t="s">
        <v>496</v>
      </c>
      <c r="H45" s="209">
        <v>13219000</v>
      </c>
      <c r="I45" s="28"/>
      <c r="J45" s="28">
        <f>H45-E45</f>
        <v>1619000</v>
      </c>
      <c r="K45" s="28"/>
    </row>
    <row r="46" spans="1:11" s="5" customFormat="1" x14ac:dyDescent="0.3">
      <c r="A46" s="22" t="s">
        <v>84</v>
      </c>
      <c r="B46" s="214">
        <f>B45</f>
        <v>11585285</v>
      </c>
      <c r="C46" s="214">
        <f>C45</f>
        <v>11683492</v>
      </c>
      <c r="D46" s="214">
        <f>D45</f>
        <v>13219289</v>
      </c>
      <c r="E46" s="16">
        <f>SUM(E45)</f>
        <v>11600000</v>
      </c>
      <c r="F46" s="88"/>
      <c r="G46" s="88"/>
      <c r="H46" s="16">
        <f>H45</f>
        <v>13219000</v>
      </c>
      <c r="I46" s="28"/>
      <c r="J46" s="28"/>
      <c r="K46" s="28"/>
    </row>
    <row r="47" spans="1:11" s="5" customFormat="1" x14ac:dyDescent="0.3">
      <c r="A47" s="22" t="s">
        <v>85</v>
      </c>
      <c r="B47" s="214">
        <f>B12+B17+B20+B25+B43+B46</f>
        <v>24970319.780000001</v>
      </c>
      <c r="C47" s="214">
        <f>C12+C17+C20+C25+C43+C46</f>
        <v>30535330.259999998</v>
      </c>
      <c r="D47" s="214">
        <f>D12+D17+D20+D25+D43+D46</f>
        <v>29397549.149999999</v>
      </c>
      <c r="E47" s="16">
        <f>E12+E17+E20+E25+E43+E46</f>
        <v>30400000</v>
      </c>
      <c r="F47" s="88"/>
      <c r="G47" s="88"/>
      <c r="H47" s="16">
        <f>H12+H17+H20+H25+H43+H46</f>
        <v>29390000</v>
      </c>
      <c r="I47" s="28"/>
      <c r="J47" s="28"/>
      <c r="K47" s="28"/>
    </row>
    <row r="48" spans="1:11" x14ac:dyDescent="0.3">
      <c r="A48" s="24"/>
      <c r="B48" s="99"/>
      <c r="C48" s="99"/>
      <c r="D48" s="99"/>
      <c r="E48" s="99"/>
      <c r="F48" s="99"/>
      <c r="G48" s="99"/>
      <c r="H48" s="99"/>
      <c r="J48" s="24"/>
    </row>
    <row r="49" spans="1:9" x14ac:dyDescent="0.3">
      <c r="A49" s="24"/>
    </row>
    <row r="50" spans="1:9" x14ac:dyDescent="0.3">
      <c r="A50" s="24"/>
    </row>
    <row r="51" spans="1:9" x14ac:dyDescent="0.3">
      <c r="A51" s="24"/>
      <c r="E51" s="99"/>
    </row>
    <row r="52" spans="1:9" x14ac:dyDescent="0.3">
      <c r="A52" s="24"/>
      <c r="I52" s="236">
        <v>12</v>
      </c>
    </row>
  </sheetData>
  <mergeCells count="10">
    <mergeCell ref="F32:G32"/>
    <mergeCell ref="B31:D31"/>
    <mergeCell ref="E31:H31"/>
    <mergeCell ref="A1:H1"/>
    <mergeCell ref="A2:H2"/>
    <mergeCell ref="A3:H3"/>
    <mergeCell ref="A4:H4"/>
    <mergeCell ref="B6:D6"/>
    <mergeCell ref="E6:H6"/>
    <mergeCell ref="F7:G7"/>
  </mergeCells>
  <pageMargins left="0.78740157480314965" right="0.78740157480314965" top="0.78740157480314965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topLeftCell="A25" zoomScale="120" zoomScaleNormal="120" workbookViewId="0">
      <selection activeCell="H23" sqref="H23"/>
    </sheetView>
  </sheetViews>
  <sheetFormatPr defaultRowHeight="18.75" x14ac:dyDescent="0.3"/>
  <cols>
    <col min="1" max="1" width="6.25" style="1" customWidth="1"/>
    <col min="2" max="2" width="5" style="1" customWidth="1"/>
    <col min="3" max="5" width="9" style="1"/>
    <col min="6" max="6" width="17.375" style="1" customWidth="1"/>
    <col min="7" max="7" width="6.25" style="1" customWidth="1"/>
    <col min="8" max="8" width="11" style="71" customWidth="1"/>
    <col min="9" max="9" width="4.25" style="1" customWidth="1"/>
    <col min="10" max="10" width="4.125" style="1" customWidth="1"/>
    <col min="11" max="16384" width="9" style="1"/>
  </cols>
  <sheetData>
    <row r="2" spans="1:10" s="41" customFormat="1" ht="19.5" x14ac:dyDescent="0.3">
      <c r="A2" s="283" t="s">
        <v>485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s="41" customFormat="1" ht="19.5" x14ac:dyDescent="0.3">
      <c r="A3" s="283" t="s">
        <v>206</v>
      </c>
      <c r="B3" s="283"/>
      <c r="C3" s="283"/>
      <c r="D3" s="283"/>
      <c r="E3" s="283"/>
      <c r="F3" s="283"/>
      <c r="G3" s="283"/>
      <c r="H3" s="283"/>
      <c r="I3" s="283"/>
      <c r="J3" s="283"/>
    </row>
    <row r="4" spans="1:10" s="41" customFormat="1" ht="19.5" x14ac:dyDescent="0.3">
      <c r="A4" s="283" t="s">
        <v>64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s="41" customFormat="1" ht="19.5" x14ac:dyDescent="0.3">
      <c r="A5" s="283" t="s">
        <v>457</v>
      </c>
      <c r="B5" s="283"/>
      <c r="C5" s="283"/>
      <c r="D5" s="283"/>
      <c r="E5" s="283"/>
      <c r="F5" s="283"/>
      <c r="G5" s="283"/>
      <c r="H5" s="283"/>
      <c r="I5" s="283"/>
      <c r="J5" s="283"/>
    </row>
    <row r="6" spans="1:10" s="42" customFormat="1" ht="19.5" x14ac:dyDescent="0.3">
      <c r="A6" s="104"/>
      <c r="B6" s="104"/>
      <c r="C6" s="104"/>
      <c r="D6" s="104"/>
      <c r="E6" s="104"/>
      <c r="F6" s="104"/>
      <c r="G6" s="104"/>
      <c r="H6" s="136"/>
      <c r="I6" s="104"/>
      <c r="J6" s="104"/>
    </row>
    <row r="7" spans="1:10" s="41" customFormat="1" ht="19.5" x14ac:dyDescent="0.3">
      <c r="A7" s="107" t="s">
        <v>486</v>
      </c>
      <c r="B7" s="107"/>
      <c r="C7" s="107"/>
      <c r="D7" s="107"/>
      <c r="E7" s="106"/>
      <c r="F7" s="105">
        <v>29390000</v>
      </c>
      <c r="G7" s="106" t="s">
        <v>230</v>
      </c>
      <c r="H7" s="137" t="s">
        <v>440</v>
      </c>
      <c r="I7" s="106"/>
      <c r="J7" s="106"/>
    </row>
    <row r="8" spans="1:10" s="41" customFormat="1" ht="19.5" x14ac:dyDescent="0.3">
      <c r="A8" s="292" t="s">
        <v>41</v>
      </c>
      <c r="B8" s="292"/>
      <c r="C8" s="292"/>
      <c r="D8" s="292"/>
      <c r="E8" s="292"/>
      <c r="F8" s="292"/>
      <c r="G8" s="292"/>
      <c r="H8" s="292"/>
      <c r="I8" s="292"/>
      <c r="J8" s="292"/>
    </row>
    <row r="9" spans="1:10" s="41" customFormat="1" ht="19.5" x14ac:dyDescent="0.3">
      <c r="A9" s="106" t="s">
        <v>42</v>
      </c>
      <c r="B9" s="106"/>
      <c r="C9" s="106"/>
      <c r="D9" s="106"/>
      <c r="E9" s="106"/>
      <c r="F9" s="106"/>
      <c r="G9" s="106" t="s">
        <v>59</v>
      </c>
      <c r="H9" s="137">
        <f>H10+H12+H14</f>
        <v>58100</v>
      </c>
      <c r="I9" s="106" t="s">
        <v>230</v>
      </c>
      <c r="J9" s="106"/>
    </row>
    <row r="10" spans="1:10" s="42" customFormat="1" ht="19.5" x14ac:dyDescent="0.3">
      <c r="A10" s="108"/>
      <c r="B10" s="108" t="s">
        <v>43</v>
      </c>
      <c r="C10" s="108"/>
      <c r="D10" s="108"/>
      <c r="E10" s="108"/>
      <c r="F10" s="108"/>
      <c r="G10" s="108" t="s">
        <v>229</v>
      </c>
      <c r="H10" s="138">
        <v>12000</v>
      </c>
      <c r="I10" s="108" t="s">
        <v>230</v>
      </c>
      <c r="J10" s="108"/>
    </row>
    <row r="11" spans="1:10" s="42" customFormat="1" ht="19.5" x14ac:dyDescent="0.3">
      <c r="A11" s="108"/>
      <c r="B11" s="108"/>
      <c r="C11" s="1" t="s">
        <v>484</v>
      </c>
      <c r="D11" s="108"/>
      <c r="E11" s="108"/>
      <c r="F11" s="108"/>
      <c r="G11" s="108"/>
      <c r="H11" s="138"/>
      <c r="I11" s="108"/>
      <c r="J11" s="108"/>
    </row>
    <row r="12" spans="1:10" s="42" customFormat="1" ht="19.5" x14ac:dyDescent="0.3">
      <c r="A12" s="108"/>
      <c r="B12" s="108" t="s">
        <v>44</v>
      </c>
      <c r="C12" s="108"/>
      <c r="D12" s="108"/>
      <c r="E12" s="108"/>
      <c r="F12" s="108"/>
      <c r="G12" s="108" t="s">
        <v>229</v>
      </c>
      <c r="H12" s="138">
        <v>45700</v>
      </c>
      <c r="I12" s="108" t="s">
        <v>230</v>
      </c>
      <c r="J12" s="108"/>
    </row>
    <row r="13" spans="1:10" x14ac:dyDescent="0.3">
      <c r="A13" s="59"/>
      <c r="B13" s="59"/>
      <c r="C13" s="59" t="s">
        <v>484</v>
      </c>
      <c r="D13" s="59"/>
      <c r="E13" s="59"/>
      <c r="F13" s="59"/>
      <c r="G13" s="59"/>
      <c r="H13" s="109"/>
      <c r="I13" s="59"/>
      <c r="J13" s="59"/>
    </row>
    <row r="14" spans="1:10" x14ac:dyDescent="0.3">
      <c r="A14" s="59"/>
      <c r="B14" s="59" t="s">
        <v>45</v>
      </c>
      <c r="C14" s="59"/>
      <c r="D14" s="59"/>
      <c r="E14" s="59"/>
      <c r="F14" s="59"/>
      <c r="G14" s="59" t="s">
        <v>229</v>
      </c>
      <c r="H14" s="109">
        <v>400</v>
      </c>
      <c r="I14" s="59" t="s">
        <v>230</v>
      </c>
      <c r="J14" s="59"/>
    </row>
    <row r="15" spans="1:10" x14ac:dyDescent="0.3">
      <c r="A15" s="59"/>
      <c r="B15" s="59"/>
      <c r="C15" s="59" t="s">
        <v>484</v>
      </c>
      <c r="D15" s="59"/>
      <c r="E15" s="59"/>
      <c r="F15" s="59"/>
      <c r="G15" s="59"/>
      <c r="H15" s="109"/>
      <c r="I15" s="59"/>
      <c r="J15" s="59"/>
    </row>
    <row r="16" spans="1:10" s="5" customFormat="1" x14ac:dyDescent="0.3">
      <c r="A16" s="5" t="s">
        <v>483</v>
      </c>
      <c r="G16" s="5" t="s">
        <v>59</v>
      </c>
      <c r="H16" s="72">
        <f>H17+H19</f>
        <v>38700</v>
      </c>
      <c r="I16" s="5" t="s">
        <v>230</v>
      </c>
    </row>
    <row r="17" spans="1:10" x14ac:dyDescent="0.3">
      <c r="B17" s="1" t="s">
        <v>46</v>
      </c>
      <c r="G17" s="1" t="s">
        <v>229</v>
      </c>
      <c r="H17" s="71">
        <v>38000</v>
      </c>
      <c r="I17" s="1" t="s">
        <v>230</v>
      </c>
    </row>
    <row r="18" spans="1:10" x14ac:dyDescent="0.3">
      <c r="C18" s="1" t="s">
        <v>484</v>
      </c>
    </row>
    <row r="19" spans="1:10" x14ac:dyDescent="0.3">
      <c r="B19" s="1" t="s">
        <v>487</v>
      </c>
      <c r="G19" s="1" t="s">
        <v>229</v>
      </c>
      <c r="H19" s="71">
        <v>700</v>
      </c>
      <c r="I19" s="1" t="s">
        <v>230</v>
      </c>
    </row>
    <row r="20" spans="1:10" x14ac:dyDescent="0.3">
      <c r="C20" s="1" t="s">
        <v>484</v>
      </c>
    </row>
    <row r="21" spans="1:10" s="5" customFormat="1" x14ac:dyDescent="0.3">
      <c r="A21" s="5" t="s">
        <v>75</v>
      </c>
      <c r="G21" s="5" t="s">
        <v>59</v>
      </c>
      <c r="H21" s="72">
        <f>H22</f>
        <v>332000</v>
      </c>
      <c r="I21" s="5" t="s">
        <v>230</v>
      </c>
    </row>
    <row r="22" spans="1:10" x14ac:dyDescent="0.3">
      <c r="B22" s="1" t="s">
        <v>488</v>
      </c>
      <c r="G22" s="1" t="s">
        <v>229</v>
      </c>
      <c r="H22" s="71">
        <v>332000</v>
      </c>
      <c r="I22" s="1" t="s">
        <v>230</v>
      </c>
    </row>
    <row r="23" spans="1:10" x14ac:dyDescent="0.3">
      <c r="C23" s="1" t="s">
        <v>484</v>
      </c>
    </row>
    <row r="24" spans="1:10" s="5" customFormat="1" x14ac:dyDescent="0.3">
      <c r="A24" s="5" t="s">
        <v>49</v>
      </c>
      <c r="G24" s="5" t="s">
        <v>59</v>
      </c>
      <c r="H24" s="72">
        <f>H25+H27</f>
        <v>104200</v>
      </c>
      <c r="I24" s="5" t="s">
        <v>230</v>
      </c>
    </row>
    <row r="25" spans="1:10" x14ac:dyDescent="0.3">
      <c r="B25" s="1" t="s">
        <v>50</v>
      </c>
      <c r="G25" s="1" t="s">
        <v>229</v>
      </c>
      <c r="H25" s="71">
        <v>103100</v>
      </c>
      <c r="I25" s="1" t="s">
        <v>230</v>
      </c>
    </row>
    <row r="26" spans="1:10" x14ac:dyDescent="0.3">
      <c r="C26" s="1" t="s">
        <v>484</v>
      </c>
    </row>
    <row r="27" spans="1:10" x14ac:dyDescent="0.3">
      <c r="B27" s="1" t="s">
        <v>51</v>
      </c>
      <c r="G27" s="1" t="s">
        <v>229</v>
      </c>
      <c r="H27" s="71">
        <v>1100</v>
      </c>
      <c r="I27" s="1" t="s">
        <v>230</v>
      </c>
    </row>
    <row r="28" spans="1:10" x14ac:dyDescent="0.3">
      <c r="C28" s="1" t="s">
        <v>484</v>
      </c>
    </row>
    <row r="29" spans="1:10" s="110" customFormat="1" x14ac:dyDescent="0.3">
      <c r="A29" s="291" t="s">
        <v>244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s="5" customFormat="1" x14ac:dyDescent="0.3">
      <c r="A30" s="5" t="s">
        <v>53</v>
      </c>
      <c r="G30" s="5" t="s">
        <v>59</v>
      </c>
      <c r="H30" s="72">
        <f>H31+H33+H35+H37+H39+H41+H43</f>
        <v>15638000</v>
      </c>
      <c r="I30" s="5" t="s">
        <v>230</v>
      </c>
    </row>
    <row r="31" spans="1:10" x14ac:dyDescent="0.3">
      <c r="B31" s="1" t="s">
        <v>489</v>
      </c>
      <c r="G31" s="1" t="s">
        <v>229</v>
      </c>
      <c r="H31" s="71">
        <v>7648000</v>
      </c>
      <c r="I31" s="1" t="s">
        <v>230</v>
      </c>
    </row>
    <row r="32" spans="1:10" x14ac:dyDescent="0.3">
      <c r="C32" s="1" t="s">
        <v>484</v>
      </c>
    </row>
    <row r="33" spans="1:10" x14ac:dyDescent="0.3">
      <c r="B33" s="1" t="s">
        <v>490</v>
      </c>
      <c r="G33" s="1" t="s">
        <v>229</v>
      </c>
      <c r="H33" s="71">
        <v>3289000</v>
      </c>
      <c r="I33" s="1" t="s">
        <v>230</v>
      </c>
    </row>
    <row r="34" spans="1:10" x14ac:dyDescent="0.3">
      <c r="C34" s="1" t="s">
        <v>484</v>
      </c>
    </row>
    <row r="35" spans="1:10" x14ac:dyDescent="0.3">
      <c r="B35" s="1" t="s">
        <v>55</v>
      </c>
      <c r="G35" s="1" t="s">
        <v>229</v>
      </c>
      <c r="H35" s="71">
        <v>1573000</v>
      </c>
      <c r="I35" s="1" t="s">
        <v>230</v>
      </c>
    </row>
    <row r="36" spans="1:10" x14ac:dyDescent="0.3">
      <c r="C36" s="1" t="s">
        <v>484</v>
      </c>
    </row>
    <row r="37" spans="1:10" x14ac:dyDescent="0.3">
      <c r="B37" s="1" t="s">
        <v>56</v>
      </c>
      <c r="G37" s="1" t="s">
        <v>229</v>
      </c>
      <c r="H37" s="71">
        <v>2140000</v>
      </c>
      <c r="I37" s="1" t="s">
        <v>230</v>
      </c>
    </row>
    <row r="38" spans="1:10" x14ac:dyDescent="0.3">
      <c r="C38" s="1" t="s">
        <v>484</v>
      </c>
      <c r="J38" s="1">
        <v>13</v>
      </c>
    </row>
    <row r="39" spans="1:10" x14ac:dyDescent="0.3">
      <c r="B39" s="1" t="s">
        <v>57</v>
      </c>
      <c r="G39" s="1" t="s">
        <v>229</v>
      </c>
      <c r="H39" s="71">
        <v>52000</v>
      </c>
      <c r="I39" s="1" t="s">
        <v>230</v>
      </c>
    </row>
    <row r="40" spans="1:10" x14ac:dyDescent="0.3">
      <c r="C40" s="1" t="s">
        <v>484</v>
      </c>
    </row>
    <row r="41" spans="1:10" x14ac:dyDescent="0.3">
      <c r="B41" s="1" t="s">
        <v>80</v>
      </c>
      <c r="G41" s="1" t="s">
        <v>229</v>
      </c>
      <c r="H41" s="71">
        <v>123000</v>
      </c>
      <c r="I41" s="1" t="s">
        <v>230</v>
      </c>
    </row>
    <row r="42" spans="1:10" x14ac:dyDescent="0.3">
      <c r="C42" s="1" t="s">
        <v>484</v>
      </c>
    </row>
    <row r="43" spans="1:10" x14ac:dyDescent="0.3">
      <c r="B43" s="1" t="s">
        <v>491</v>
      </c>
      <c r="G43" s="1" t="s">
        <v>229</v>
      </c>
      <c r="H43" s="71">
        <v>813000</v>
      </c>
      <c r="I43" s="1" t="s">
        <v>230</v>
      </c>
    </row>
    <row r="44" spans="1:10" x14ac:dyDescent="0.3">
      <c r="C44" s="1" t="s">
        <v>484</v>
      </c>
    </row>
    <row r="45" spans="1:10" s="5" customFormat="1" x14ac:dyDescent="0.3">
      <c r="A45" s="291" t="s">
        <v>246</v>
      </c>
      <c r="B45" s="291"/>
      <c r="C45" s="291"/>
      <c r="D45" s="291"/>
      <c r="E45" s="291"/>
      <c r="F45" s="291"/>
      <c r="G45" s="291"/>
      <c r="H45" s="291"/>
      <c r="I45" s="291"/>
      <c r="J45" s="291"/>
    </row>
    <row r="46" spans="1:10" s="5" customFormat="1" x14ac:dyDescent="0.3">
      <c r="A46" s="5" t="s">
        <v>58</v>
      </c>
      <c r="G46" s="5" t="s">
        <v>59</v>
      </c>
      <c r="H46" s="72">
        <f>H48</f>
        <v>13219000</v>
      </c>
      <c r="I46" s="5" t="s">
        <v>230</v>
      </c>
    </row>
    <row r="47" spans="1:10" x14ac:dyDescent="0.3">
      <c r="B47" s="1" t="s">
        <v>492</v>
      </c>
    </row>
    <row r="48" spans="1:10" x14ac:dyDescent="0.3">
      <c r="B48" s="1" t="s">
        <v>493</v>
      </c>
      <c r="G48" s="1" t="s">
        <v>229</v>
      </c>
      <c r="H48" s="71">
        <v>13219000</v>
      </c>
      <c r="I48" s="1" t="s">
        <v>230</v>
      </c>
    </row>
    <row r="49" spans="3:3" x14ac:dyDescent="0.3">
      <c r="C49" s="1" t="s">
        <v>484</v>
      </c>
    </row>
    <row r="76" spans="10:10" x14ac:dyDescent="0.3">
      <c r="J76" s="1">
        <v>14</v>
      </c>
    </row>
  </sheetData>
  <mergeCells count="7">
    <mergeCell ref="A29:J29"/>
    <mergeCell ref="A45:J45"/>
    <mergeCell ref="A2:J2"/>
    <mergeCell ref="A3:J3"/>
    <mergeCell ref="A4:J4"/>
    <mergeCell ref="A5:J5"/>
    <mergeCell ref="A8:J8"/>
  </mergeCells>
  <pageMargins left="0.98425196850393704" right="0.39370078740157483" top="0.98425196850393704" bottom="0.59055118110236227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6"/>
  <sheetViews>
    <sheetView topLeftCell="A514" zoomScaleNormal="100" workbookViewId="0">
      <selection activeCell="P522" sqref="P522"/>
    </sheetView>
  </sheetViews>
  <sheetFormatPr defaultRowHeight="18.75" x14ac:dyDescent="0.3"/>
  <cols>
    <col min="1" max="3" width="4.375" style="1" customWidth="1"/>
    <col min="4" max="7" width="9" style="1"/>
    <col min="8" max="8" width="10" style="1" customWidth="1"/>
    <col min="9" max="12" width="11.875" style="6" customWidth="1"/>
    <col min="13" max="13" width="7" style="6" customWidth="1"/>
    <col min="14" max="14" width="3.25" style="6" customWidth="1"/>
    <col min="15" max="15" width="11.875" style="6" customWidth="1"/>
    <col min="16" max="16" width="5" style="1" customWidth="1"/>
    <col min="17" max="17" width="9" style="71" customWidth="1"/>
    <col min="18" max="16384" width="9" style="1"/>
  </cols>
  <sheetData>
    <row r="1" spans="1:17" s="5" customFormat="1" x14ac:dyDescent="0.3">
      <c r="A1" s="281" t="s">
        <v>86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54" t="s">
        <v>589</v>
      </c>
      <c r="Q1" s="72"/>
    </row>
    <row r="2" spans="1:17" s="5" customFormat="1" x14ac:dyDescent="0.3">
      <c r="A2" s="281" t="s">
        <v>494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Q2" s="72"/>
    </row>
    <row r="3" spans="1:17" s="5" customFormat="1" x14ac:dyDescent="0.3">
      <c r="A3" s="281" t="s">
        <v>64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Q3" s="72"/>
    </row>
    <row r="4" spans="1:17" s="5" customFormat="1" x14ac:dyDescent="0.3">
      <c r="A4" s="281" t="s">
        <v>457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Q4" s="72"/>
    </row>
    <row r="6" spans="1:17" s="5" customFormat="1" x14ac:dyDescent="0.3">
      <c r="A6" s="123"/>
      <c r="B6" s="124"/>
      <c r="C6" s="124"/>
      <c r="D6" s="124"/>
      <c r="E6" s="124"/>
      <c r="F6" s="124"/>
      <c r="G6" s="124"/>
      <c r="H6" s="125"/>
      <c r="I6" s="295" t="s">
        <v>88</v>
      </c>
      <c r="J6" s="295"/>
      <c r="K6" s="294"/>
      <c r="L6" s="293" t="s">
        <v>70</v>
      </c>
      <c r="M6" s="295"/>
      <c r="N6" s="295"/>
      <c r="O6" s="294"/>
      <c r="Q6" s="72"/>
    </row>
    <row r="7" spans="1:17" s="5" customFormat="1" x14ac:dyDescent="0.3">
      <c r="A7" s="126"/>
      <c r="B7" s="127"/>
      <c r="C7" s="127"/>
      <c r="D7" s="127"/>
      <c r="E7" s="127"/>
      <c r="F7" s="127"/>
      <c r="G7" s="127"/>
      <c r="H7" s="128"/>
      <c r="I7" s="129" t="s">
        <v>66</v>
      </c>
      <c r="J7" s="129" t="s">
        <v>67</v>
      </c>
      <c r="K7" s="129" t="s">
        <v>69</v>
      </c>
      <c r="L7" s="129" t="s">
        <v>199</v>
      </c>
      <c r="M7" s="293" t="s">
        <v>68</v>
      </c>
      <c r="N7" s="294"/>
      <c r="O7" s="129" t="s">
        <v>207</v>
      </c>
      <c r="P7" s="20"/>
      <c r="Q7" s="130"/>
    </row>
    <row r="8" spans="1:17" s="5" customFormat="1" x14ac:dyDescent="0.3">
      <c r="A8" s="95" t="s">
        <v>89</v>
      </c>
      <c r="B8" s="139"/>
      <c r="C8" s="139"/>
      <c r="D8" s="139"/>
      <c r="E8" s="139"/>
      <c r="F8" s="139"/>
      <c r="G8" s="139"/>
      <c r="H8" s="140"/>
      <c r="I8" s="68"/>
      <c r="J8" s="68"/>
      <c r="K8" s="68"/>
      <c r="L8" s="64"/>
      <c r="M8" s="134"/>
      <c r="N8" s="141"/>
      <c r="O8" s="68"/>
      <c r="Q8" s="72"/>
    </row>
    <row r="9" spans="1:17" s="5" customFormat="1" x14ac:dyDescent="0.3">
      <c r="A9" s="95" t="s">
        <v>2</v>
      </c>
      <c r="B9" s="139"/>
      <c r="C9" s="139"/>
      <c r="D9" s="139"/>
      <c r="E9" s="139"/>
      <c r="F9" s="139"/>
      <c r="G9" s="139"/>
      <c r="H9" s="140"/>
      <c r="I9" s="68"/>
      <c r="J9" s="68"/>
      <c r="K9" s="68"/>
      <c r="L9" s="68"/>
      <c r="M9" s="135"/>
      <c r="N9" s="97"/>
      <c r="O9" s="68"/>
      <c r="Q9" s="72"/>
    </row>
    <row r="10" spans="1:17" s="5" customFormat="1" x14ac:dyDescent="0.3">
      <c r="A10" s="142"/>
      <c r="B10" s="143" t="s">
        <v>6</v>
      </c>
      <c r="C10" s="143"/>
      <c r="D10" s="143"/>
      <c r="E10" s="143"/>
      <c r="F10" s="143"/>
      <c r="G10" s="143"/>
      <c r="H10" s="144"/>
      <c r="I10" s="145"/>
      <c r="J10" s="145"/>
      <c r="K10" s="145"/>
      <c r="L10" s="145"/>
      <c r="M10" s="135"/>
      <c r="N10" s="141"/>
      <c r="O10" s="145"/>
      <c r="Q10" s="72"/>
    </row>
    <row r="11" spans="1:17" s="5" customFormat="1" x14ac:dyDescent="0.3">
      <c r="A11" s="95"/>
      <c r="B11" s="139" t="s">
        <v>7</v>
      </c>
      <c r="C11" s="139"/>
      <c r="D11" s="139"/>
      <c r="E11" s="139"/>
      <c r="F11" s="139"/>
      <c r="G11" s="139"/>
      <c r="H11" s="140"/>
      <c r="I11" s="68"/>
      <c r="J11" s="68"/>
      <c r="K11" s="68"/>
      <c r="L11" s="68"/>
      <c r="M11" s="135"/>
      <c r="N11" s="97"/>
      <c r="O11" s="68"/>
      <c r="Q11" s="130"/>
    </row>
    <row r="12" spans="1:17" x14ac:dyDescent="0.3">
      <c r="A12" s="113"/>
      <c r="B12" s="111"/>
      <c r="C12" s="111" t="s">
        <v>8</v>
      </c>
      <c r="D12" s="111"/>
      <c r="E12" s="111"/>
      <c r="F12" s="111"/>
      <c r="G12" s="111"/>
      <c r="H12" s="112"/>
      <c r="I12" s="66">
        <v>556920</v>
      </c>
      <c r="J12" s="66">
        <v>428040</v>
      </c>
      <c r="K12" s="66">
        <v>456630</v>
      </c>
      <c r="L12" s="66">
        <v>514080</v>
      </c>
      <c r="M12" s="120">
        <f>Q12*100/O12</f>
        <v>0</v>
      </c>
      <c r="N12" s="94" t="s">
        <v>496</v>
      </c>
      <c r="O12" s="66">
        <v>514080</v>
      </c>
      <c r="Q12" s="71">
        <f>O12-L12</f>
        <v>0</v>
      </c>
    </row>
    <row r="13" spans="1:17" x14ac:dyDescent="0.3">
      <c r="A13" s="113"/>
      <c r="B13" s="111"/>
      <c r="C13" s="111" t="s">
        <v>90</v>
      </c>
      <c r="D13" s="111"/>
      <c r="E13" s="111"/>
      <c r="F13" s="111"/>
      <c r="G13" s="111"/>
      <c r="H13" s="112"/>
      <c r="I13" s="66">
        <v>42120</v>
      </c>
      <c r="J13" s="66">
        <v>38610</v>
      </c>
      <c r="K13" s="66">
        <v>37527</v>
      </c>
      <c r="L13" s="66">
        <v>42120</v>
      </c>
      <c r="M13" s="120">
        <f t="shared" ref="M13:M16" si="0">Q13*100/O13</f>
        <v>0</v>
      </c>
      <c r="N13" s="94" t="s">
        <v>496</v>
      </c>
      <c r="O13" s="66">
        <v>42120</v>
      </c>
      <c r="Q13" s="71">
        <f t="shared" ref="Q13:Q16" si="1">O13-L13</f>
        <v>0</v>
      </c>
    </row>
    <row r="14" spans="1:17" x14ac:dyDescent="0.3">
      <c r="A14" s="113"/>
      <c r="B14" s="111"/>
      <c r="C14" s="111" t="s">
        <v>91</v>
      </c>
      <c r="D14" s="111"/>
      <c r="E14" s="111"/>
      <c r="F14" s="111"/>
      <c r="G14" s="111"/>
      <c r="H14" s="112"/>
      <c r="I14" s="66">
        <v>42120</v>
      </c>
      <c r="J14" s="66">
        <v>38610</v>
      </c>
      <c r="K14" s="66">
        <v>37527</v>
      </c>
      <c r="L14" s="66">
        <v>42120</v>
      </c>
      <c r="M14" s="120">
        <f t="shared" si="0"/>
        <v>0</v>
      </c>
      <c r="N14" s="94" t="s">
        <v>496</v>
      </c>
      <c r="O14" s="66">
        <v>42120</v>
      </c>
      <c r="Q14" s="71">
        <f t="shared" si="1"/>
        <v>0</v>
      </c>
    </row>
    <row r="15" spans="1:17" x14ac:dyDescent="0.3">
      <c r="A15" s="113"/>
      <c r="B15" s="111"/>
      <c r="C15" s="111" t="s">
        <v>495</v>
      </c>
      <c r="D15" s="111"/>
      <c r="E15" s="111"/>
      <c r="F15" s="111"/>
      <c r="G15" s="111"/>
      <c r="H15" s="112"/>
      <c r="I15" s="66">
        <v>93600</v>
      </c>
      <c r="J15" s="66">
        <v>72000</v>
      </c>
      <c r="K15" s="66">
        <v>71767</v>
      </c>
      <c r="L15" s="66">
        <v>86400</v>
      </c>
      <c r="M15" s="120">
        <f t="shared" si="0"/>
        <v>0</v>
      </c>
      <c r="N15" s="94" t="s">
        <v>496</v>
      </c>
      <c r="O15" s="66">
        <v>86400</v>
      </c>
      <c r="Q15" s="71">
        <f t="shared" si="1"/>
        <v>0</v>
      </c>
    </row>
    <row r="16" spans="1:17" x14ac:dyDescent="0.3">
      <c r="A16" s="113"/>
      <c r="B16" s="111"/>
      <c r="C16" s="111" t="s">
        <v>299</v>
      </c>
      <c r="D16" s="111"/>
      <c r="E16" s="111"/>
      <c r="F16" s="111"/>
      <c r="G16" s="111"/>
      <c r="H16" s="112"/>
      <c r="I16" s="66">
        <v>2497664</v>
      </c>
      <c r="J16" s="66">
        <v>1932000</v>
      </c>
      <c r="K16" s="66">
        <v>2271896</v>
      </c>
      <c r="L16" s="66">
        <v>2404800</v>
      </c>
      <c r="M16" s="120">
        <f t="shared" si="0"/>
        <v>0</v>
      </c>
      <c r="N16" s="94" t="s">
        <v>496</v>
      </c>
      <c r="O16" s="66">
        <v>2404800</v>
      </c>
      <c r="Q16" s="71">
        <f t="shared" si="1"/>
        <v>0</v>
      </c>
    </row>
    <row r="17" spans="1:17" s="119" customFormat="1" x14ac:dyDescent="0.3">
      <c r="A17" s="115"/>
      <c r="B17" s="116"/>
      <c r="C17" s="116"/>
      <c r="D17" s="116"/>
      <c r="E17" s="116"/>
      <c r="F17" s="116" t="s">
        <v>92</v>
      </c>
      <c r="G17" s="116"/>
      <c r="H17" s="117"/>
      <c r="I17" s="118">
        <f>SUM(I12:I16)</f>
        <v>3232424</v>
      </c>
      <c r="J17" s="118">
        <f>SUM(J12:J16)</f>
        <v>2509260</v>
      </c>
      <c r="K17" s="118">
        <f>SUM(K12:K16)</f>
        <v>2875347</v>
      </c>
      <c r="L17" s="118">
        <f>SUM(L12:L16)</f>
        <v>3089520</v>
      </c>
      <c r="M17" s="121"/>
      <c r="N17" s="122"/>
      <c r="O17" s="118">
        <f>SUM(O12:O16)</f>
        <v>3089520</v>
      </c>
      <c r="Q17" s="131"/>
    </row>
    <row r="18" spans="1:17" s="5" customFormat="1" x14ac:dyDescent="0.3">
      <c r="A18" s="95"/>
      <c r="B18" s="139" t="s">
        <v>9</v>
      </c>
      <c r="C18" s="139"/>
      <c r="D18" s="139"/>
      <c r="E18" s="139"/>
      <c r="F18" s="139"/>
      <c r="G18" s="139"/>
      <c r="H18" s="140"/>
      <c r="I18" s="68"/>
      <c r="J18" s="68"/>
      <c r="K18" s="68"/>
      <c r="L18" s="68"/>
      <c r="M18" s="135"/>
      <c r="N18" s="97"/>
      <c r="O18" s="68"/>
      <c r="Q18" s="72"/>
    </row>
    <row r="19" spans="1:17" x14ac:dyDescent="0.3">
      <c r="A19" s="113"/>
      <c r="B19" s="111"/>
      <c r="C19" s="111" t="s">
        <v>10</v>
      </c>
      <c r="D19" s="111"/>
      <c r="E19" s="111"/>
      <c r="F19" s="111"/>
      <c r="G19" s="111"/>
      <c r="H19" s="112"/>
      <c r="I19" s="66">
        <v>1781166</v>
      </c>
      <c r="J19" s="66">
        <v>1557160</v>
      </c>
      <c r="K19" s="66">
        <v>3242598</v>
      </c>
      <c r="L19" s="66">
        <v>2825000</v>
      </c>
      <c r="M19" s="120">
        <f t="shared" ref="M19:M21" si="2">Q19*100/O19</f>
        <v>-0.1773049645390071</v>
      </c>
      <c r="N19" s="94" t="s">
        <v>496</v>
      </c>
      <c r="O19" s="66">
        <v>2820000</v>
      </c>
      <c r="Q19" s="71">
        <f t="shared" ref="Q19:Q23" si="3">O19-L19</f>
        <v>-5000</v>
      </c>
    </row>
    <row r="20" spans="1:17" x14ac:dyDescent="0.3">
      <c r="A20" s="113"/>
      <c r="B20" s="111"/>
      <c r="C20" s="111" t="s">
        <v>173</v>
      </c>
      <c r="D20" s="111"/>
      <c r="E20" s="111"/>
      <c r="F20" s="111"/>
      <c r="G20" s="111"/>
      <c r="H20" s="112"/>
      <c r="I20" s="66">
        <v>133899</v>
      </c>
      <c r="J20" s="66">
        <v>168510</v>
      </c>
      <c r="K20" s="66">
        <v>110025</v>
      </c>
      <c r="L20" s="66">
        <v>18000</v>
      </c>
      <c r="M20" s="120">
        <f>Q20*100/L20</f>
        <v>33.333333333333336</v>
      </c>
      <c r="N20" s="94" t="s">
        <v>496</v>
      </c>
      <c r="O20" s="66">
        <v>24000</v>
      </c>
      <c r="Q20" s="71">
        <f t="shared" si="3"/>
        <v>6000</v>
      </c>
    </row>
    <row r="21" spans="1:17" x14ac:dyDescent="0.3">
      <c r="A21" s="113"/>
      <c r="B21" s="111"/>
      <c r="C21" s="111" t="s">
        <v>11</v>
      </c>
      <c r="D21" s="111"/>
      <c r="E21" s="111"/>
      <c r="F21" s="111"/>
      <c r="G21" s="111"/>
      <c r="H21" s="112"/>
      <c r="I21" s="66">
        <v>42000</v>
      </c>
      <c r="J21" s="66">
        <v>94861</v>
      </c>
      <c r="K21" s="66">
        <v>218400</v>
      </c>
      <c r="L21" s="66">
        <v>218400</v>
      </c>
      <c r="M21" s="120">
        <f t="shared" si="2"/>
        <v>0</v>
      </c>
      <c r="N21" s="94" t="s">
        <v>496</v>
      </c>
      <c r="O21" s="66">
        <v>218400</v>
      </c>
      <c r="Q21" s="71">
        <f t="shared" si="3"/>
        <v>0</v>
      </c>
    </row>
    <row r="22" spans="1:17" x14ac:dyDescent="0.3">
      <c r="A22" s="113"/>
      <c r="B22" s="111"/>
      <c r="C22" s="111" t="s">
        <v>190</v>
      </c>
      <c r="D22" s="111"/>
      <c r="E22" s="111"/>
      <c r="F22" s="111"/>
      <c r="G22" s="111"/>
      <c r="H22" s="112"/>
      <c r="I22" s="66">
        <v>757460</v>
      </c>
      <c r="J22" s="66">
        <v>661154</v>
      </c>
      <c r="K22" s="66">
        <v>912055</v>
      </c>
      <c r="L22" s="66">
        <v>1287000</v>
      </c>
      <c r="M22" s="120">
        <f>Q22*100/L22</f>
        <v>29.75912975912976</v>
      </c>
      <c r="N22" s="94" t="s">
        <v>496</v>
      </c>
      <c r="O22" s="66">
        <v>1670000</v>
      </c>
      <c r="Q22" s="71">
        <f t="shared" si="3"/>
        <v>383000</v>
      </c>
    </row>
    <row r="23" spans="1:17" x14ac:dyDescent="0.3">
      <c r="A23" s="113"/>
      <c r="B23" s="111"/>
      <c r="C23" s="111" t="s">
        <v>174</v>
      </c>
      <c r="D23" s="111"/>
      <c r="E23" s="111"/>
      <c r="F23" s="111"/>
      <c r="G23" s="111"/>
      <c r="H23" s="112"/>
      <c r="I23" s="66">
        <v>364443</v>
      </c>
      <c r="J23" s="66">
        <v>279160</v>
      </c>
      <c r="K23" s="66">
        <v>297410</v>
      </c>
      <c r="L23" s="66">
        <v>0</v>
      </c>
      <c r="M23" s="120">
        <f>Q23*100/O23</f>
        <v>100</v>
      </c>
      <c r="N23" s="94" t="s">
        <v>496</v>
      </c>
      <c r="O23" s="66">
        <v>228000</v>
      </c>
      <c r="Q23" s="71">
        <f t="shared" si="3"/>
        <v>228000</v>
      </c>
    </row>
    <row r="24" spans="1:17" s="119" customFormat="1" x14ac:dyDescent="0.3">
      <c r="A24" s="115"/>
      <c r="B24" s="116"/>
      <c r="C24" s="116"/>
      <c r="D24" s="116"/>
      <c r="E24" s="116"/>
      <c r="F24" s="116" t="s">
        <v>93</v>
      </c>
      <c r="G24" s="116"/>
      <c r="H24" s="117"/>
      <c r="I24" s="118">
        <f>SUM(I19:I23)</f>
        <v>3078968</v>
      </c>
      <c r="J24" s="118">
        <f>SUM(J19:J23)</f>
        <v>2760845</v>
      </c>
      <c r="K24" s="118">
        <f>SUM(K19:K23)</f>
        <v>4780488</v>
      </c>
      <c r="L24" s="118">
        <f>SUM(L19:L23)</f>
        <v>4348400</v>
      </c>
      <c r="M24" s="121"/>
      <c r="N24" s="122"/>
      <c r="O24" s="118">
        <f>SUM(O19:O23)</f>
        <v>4960400</v>
      </c>
      <c r="Q24" s="131"/>
    </row>
    <row r="25" spans="1:17" s="119" customFormat="1" x14ac:dyDescent="0.3">
      <c r="A25" s="115"/>
      <c r="B25" s="116"/>
      <c r="C25" s="116"/>
      <c r="D25" s="116"/>
      <c r="E25" s="116"/>
      <c r="F25" s="116" t="s">
        <v>114</v>
      </c>
      <c r="G25" s="116"/>
      <c r="H25" s="117"/>
      <c r="I25" s="118">
        <f>I17+I24</f>
        <v>6311392</v>
      </c>
      <c r="J25" s="118">
        <f>J17+J24</f>
        <v>5270105</v>
      </c>
      <c r="K25" s="118">
        <f>K17+K24</f>
        <v>7655835</v>
      </c>
      <c r="L25" s="118">
        <f>L17+L24</f>
        <v>7437920</v>
      </c>
      <c r="M25" s="121"/>
      <c r="N25" s="122"/>
      <c r="O25" s="118">
        <f>O17+O24</f>
        <v>8049920</v>
      </c>
      <c r="Q25" s="131"/>
    </row>
    <row r="26" spans="1:17" x14ac:dyDescent="0.3">
      <c r="A26" s="113"/>
      <c r="B26" s="111"/>
      <c r="C26" s="111"/>
      <c r="D26" s="111"/>
      <c r="E26" s="111"/>
      <c r="F26" s="111"/>
      <c r="G26" s="111"/>
      <c r="H26" s="112"/>
      <c r="I26" s="66"/>
      <c r="J26" s="66"/>
      <c r="K26" s="66"/>
      <c r="L26" s="132"/>
      <c r="M26" s="99"/>
      <c r="N26" s="133"/>
      <c r="O26" s="132"/>
      <c r="P26" s="236"/>
    </row>
    <row r="27" spans="1:17" s="5" customFormat="1" x14ac:dyDescent="0.3">
      <c r="A27" s="123"/>
      <c r="B27" s="124"/>
      <c r="C27" s="124"/>
      <c r="D27" s="124"/>
      <c r="E27" s="124"/>
      <c r="F27" s="124"/>
      <c r="G27" s="124"/>
      <c r="H27" s="125"/>
      <c r="I27" s="295" t="s">
        <v>88</v>
      </c>
      <c r="J27" s="295"/>
      <c r="K27" s="294"/>
      <c r="L27" s="293" t="s">
        <v>70</v>
      </c>
      <c r="M27" s="295"/>
      <c r="N27" s="295"/>
      <c r="O27" s="294"/>
      <c r="P27" s="254" t="s">
        <v>590</v>
      </c>
      <c r="Q27" s="72"/>
    </row>
    <row r="28" spans="1:17" s="5" customFormat="1" x14ac:dyDescent="0.3">
      <c r="A28" s="126"/>
      <c r="B28" s="127"/>
      <c r="C28" s="127"/>
      <c r="D28" s="127"/>
      <c r="E28" s="127"/>
      <c r="F28" s="127"/>
      <c r="G28" s="127"/>
      <c r="H28" s="128"/>
      <c r="I28" s="129" t="s">
        <v>66</v>
      </c>
      <c r="J28" s="129" t="s">
        <v>67</v>
      </c>
      <c r="K28" s="129" t="s">
        <v>69</v>
      </c>
      <c r="L28" s="129" t="s">
        <v>199</v>
      </c>
      <c r="M28" s="293" t="s">
        <v>68</v>
      </c>
      <c r="N28" s="294"/>
      <c r="O28" s="129" t="s">
        <v>207</v>
      </c>
      <c r="P28" s="20"/>
      <c r="Q28" s="130"/>
    </row>
    <row r="29" spans="1:17" s="5" customFormat="1" x14ac:dyDescent="0.3">
      <c r="A29" s="95"/>
      <c r="B29" s="139" t="s">
        <v>13</v>
      </c>
      <c r="C29" s="139"/>
      <c r="D29" s="139"/>
      <c r="E29" s="139"/>
      <c r="F29" s="139"/>
      <c r="G29" s="139"/>
      <c r="H29" s="140"/>
      <c r="I29" s="68"/>
      <c r="J29" s="68"/>
      <c r="K29" s="68"/>
      <c r="L29" s="64"/>
      <c r="M29" s="134"/>
      <c r="N29" s="141"/>
      <c r="O29" s="68"/>
      <c r="Q29" s="72"/>
    </row>
    <row r="30" spans="1:17" s="5" customFormat="1" x14ac:dyDescent="0.3">
      <c r="A30" s="95"/>
      <c r="B30" s="139" t="s">
        <v>1</v>
      </c>
      <c r="C30" s="139"/>
      <c r="D30" s="139"/>
      <c r="E30" s="139"/>
      <c r="F30" s="139"/>
      <c r="G30" s="139"/>
      <c r="H30" s="140"/>
      <c r="I30" s="68"/>
      <c r="J30" s="68"/>
      <c r="K30" s="68"/>
      <c r="L30" s="68"/>
      <c r="M30" s="135"/>
      <c r="N30" s="97"/>
      <c r="O30" s="68"/>
      <c r="Q30" s="72"/>
    </row>
    <row r="31" spans="1:17" x14ac:dyDescent="0.3">
      <c r="A31" s="113"/>
      <c r="B31" s="111"/>
      <c r="C31" s="111" t="s">
        <v>277</v>
      </c>
      <c r="D31" s="111"/>
      <c r="E31" s="111"/>
      <c r="F31" s="111"/>
      <c r="G31" s="111"/>
      <c r="H31" s="112"/>
      <c r="I31" s="66">
        <v>1262901</v>
      </c>
      <c r="J31" s="66">
        <v>4500</v>
      </c>
      <c r="K31" s="66">
        <v>1314500</v>
      </c>
      <c r="L31" s="66">
        <v>600000</v>
      </c>
      <c r="M31" s="120">
        <f>Q31*100/L31</f>
        <v>-50</v>
      </c>
      <c r="N31" s="94" t="s">
        <v>496</v>
      </c>
      <c r="O31" s="66">
        <v>300000</v>
      </c>
      <c r="Q31" s="71">
        <f t="shared" ref="Q31:Q35" si="4">O31-L31</f>
        <v>-300000</v>
      </c>
    </row>
    <row r="32" spans="1:17" x14ac:dyDescent="0.3">
      <c r="A32" s="113"/>
      <c r="B32" s="111"/>
      <c r="C32" s="111" t="s">
        <v>94</v>
      </c>
      <c r="D32" s="111"/>
      <c r="E32" s="111"/>
      <c r="F32" s="111"/>
      <c r="G32" s="111"/>
      <c r="H32" s="112"/>
      <c r="I32" s="66">
        <v>0</v>
      </c>
      <c r="J32" s="66">
        <v>0</v>
      </c>
      <c r="K32" s="66">
        <v>0</v>
      </c>
      <c r="L32" s="66">
        <v>30000</v>
      </c>
      <c r="M32" s="120">
        <f t="shared" ref="M32:M34" si="5">Q32*100/L32</f>
        <v>0</v>
      </c>
      <c r="N32" s="94" t="s">
        <v>496</v>
      </c>
      <c r="O32" s="66">
        <v>30000</v>
      </c>
      <c r="Q32" s="71">
        <f t="shared" si="4"/>
        <v>0</v>
      </c>
    </row>
    <row r="33" spans="1:17" x14ac:dyDescent="0.3">
      <c r="A33" s="113"/>
      <c r="B33" s="111"/>
      <c r="C33" s="111" t="s">
        <v>14</v>
      </c>
      <c r="D33" s="111"/>
      <c r="E33" s="111"/>
      <c r="F33" s="111"/>
      <c r="G33" s="111"/>
      <c r="H33" s="112"/>
      <c r="I33" s="66">
        <v>100800</v>
      </c>
      <c r="J33" s="66">
        <v>85300</v>
      </c>
      <c r="K33" s="66">
        <v>108500</v>
      </c>
      <c r="L33" s="66">
        <v>182400</v>
      </c>
      <c r="M33" s="120">
        <f t="shared" si="5"/>
        <v>-14.473684210526315</v>
      </c>
      <c r="N33" s="94" t="s">
        <v>496</v>
      </c>
      <c r="O33" s="66">
        <v>156000</v>
      </c>
      <c r="Q33" s="71">
        <f t="shared" si="4"/>
        <v>-26400</v>
      </c>
    </row>
    <row r="34" spans="1:17" x14ac:dyDescent="0.3">
      <c r="A34" s="113"/>
      <c r="B34" s="111"/>
      <c r="C34" s="111" t="s">
        <v>15</v>
      </c>
      <c r="D34" s="111"/>
      <c r="E34" s="111"/>
      <c r="F34" s="111"/>
      <c r="G34" s="111"/>
      <c r="H34" s="112"/>
      <c r="I34" s="66">
        <v>9822</v>
      </c>
      <c r="J34" s="66">
        <v>13652</v>
      </c>
      <c r="K34" s="66">
        <v>16700</v>
      </c>
      <c r="L34" s="66">
        <v>30000</v>
      </c>
      <c r="M34" s="120">
        <f t="shared" si="5"/>
        <v>-26.666666666666668</v>
      </c>
      <c r="N34" s="94" t="s">
        <v>496</v>
      </c>
      <c r="O34" s="66">
        <v>22000</v>
      </c>
      <c r="Q34" s="71">
        <f t="shared" si="4"/>
        <v>-8000</v>
      </c>
    </row>
    <row r="35" spans="1:17" x14ac:dyDescent="0.3">
      <c r="A35" s="113"/>
      <c r="B35" s="111"/>
      <c r="C35" s="111" t="s">
        <v>95</v>
      </c>
      <c r="D35" s="111"/>
      <c r="E35" s="111"/>
      <c r="F35" s="111"/>
      <c r="G35" s="111"/>
      <c r="H35" s="112"/>
      <c r="I35" s="66">
        <v>44005</v>
      </c>
      <c r="J35" s="66">
        <v>32202</v>
      </c>
      <c r="K35" s="66">
        <v>2035</v>
      </c>
      <c r="L35" s="66">
        <v>0</v>
      </c>
      <c r="M35" s="120">
        <v>0</v>
      </c>
      <c r="N35" s="94" t="s">
        <v>496</v>
      </c>
      <c r="O35" s="66">
        <v>0</v>
      </c>
      <c r="Q35" s="71">
        <f t="shared" si="4"/>
        <v>0</v>
      </c>
    </row>
    <row r="36" spans="1:17" s="119" customFormat="1" x14ac:dyDescent="0.3">
      <c r="A36" s="115"/>
      <c r="B36" s="116"/>
      <c r="C36" s="116"/>
      <c r="D36" s="116"/>
      <c r="E36" s="116"/>
      <c r="F36" s="116" t="s">
        <v>96</v>
      </c>
      <c r="G36" s="116"/>
      <c r="H36" s="117"/>
      <c r="I36" s="118">
        <f>SUM(I31:I35)</f>
        <v>1417528</v>
      </c>
      <c r="J36" s="118">
        <f>SUM(J31:J35)</f>
        <v>135654</v>
      </c>
      <c r="K36" s="118">
        <f>SUM(K31:K35)</f>
        <v>1441735</v>
      </c>
      <c r="L36" s="118">
        <f>SUM(L31:L35)</f>
        <v>842400</v>
      </c>
      <c r="M36" s="121"/>
      <c r="N36" s="122"/>
      <c r="O36" s="118">
        <f>SUM(O31:O35)</f>
        <v>508000</v>
      </c>
      <c r="Q36" s="131"/>
    </row>
    <row r="37" spans="1:17" s="5" customFormat="1" x14ac:dyDescent="0.3">
      <c r="A37" s="95"/>
      <c r="B37" s="139" t="s">
        <v>16</v>
      </c>
      <c r="C37" s="139"/>
      <c r="D37" s="139"/>
      <c r="E37" s="139"/>
      <c r="F37" s="139"/>
      <c r="G37" s="139"/>
      <c r="H37" s="140"/>
      <c r="I37" s="68"/>
      <c r="J37" s="68"/>
      <c r="K37" s="68"/>
      <c r="L37" s="68"/>
      <c r="M37" s="135"/>
      <c r="N37" s="97"/>
      <c r="O37" s="68"/>
      <c r="Q37" s="72"/>
    </row>
    <row r="38" spans="1:17" x14ac:dyDescent="0.3">
      <c r="A38" s="113"/>
      <c r="B38" s="111"/>
      <c r="C38" s="111" t="s">
        <v>97</v>
      </c>
      <c r="D38" s="111"/>
      <c r="E38" s="111"/>
      <c r="F38" s="111"/>
      <c r="G38" s="111"/>
      <c r="H38" s="112"/>
      <c r="I38" s="66">
        <v>478392.98</v>
      </c>
      <c r="J38" s="66">
        <v>397790</v>
      </c>
      <c r="K38" s="66">
        <v>522255</v>
      </c>
      <c r="L38" s="66">
        <v>700000</v>
      </c>
      <c r="M38" s="120">
        <f t="shared" ref="M38:M44" si="6">Q38*100/L38</f>
        <v>-78.571428571428569</v>
      </c>
      <c r="N38" s="94" t="s">
        <v>496</v>
      </c>
      <c r="O38" s="66">
        <v>150000</v>
      </c>
      <c r="Q38" s="71">
        <f t="shared" ref="Q38:Q48" si="7">O38-L38</f>
        <v>-550000</v>
      </c>
    </row>
    <row r="39" spans="1:17" x14ac:dyDescent="0.3">
      <c r="A39" s="113"/>
      <c r="B39" s="111"/>
      <c r="C39" s="111" t="s">
        <v>98</v>
      </c>
      <c r="D39" s="111"/>
      <c r="E39" s="111"/>
      <c r="F39" s="111"/>
      <c r="G39" s="111"/>
      <c r="H39" s="112"/>
      <c r="I39" s="66">
        <v>22175</v>
      </c>
      <c r="J39" s="66">
        <v>12800</v>
      </c>
      <c r="K39" s="66">
        <v>23775</v>
      </c>
      <c r="L39" s="66">
        <v>100000</v>
      </c>
      <c r="M39" s="120">
        <f t="shared" si="6"/>
        <v>-10</v>
      </c>
      <c r="N39" s="94" t="s">
        <v>496</v>
      </c>
      <c r="O39" s="66">
        <v>90000</v>
      </c>
      <c r="Q39" s="71">
        <f t="shared" si="7"/>
        <v>-10000</v>
      </c>
    </row>
    <row r="40" spans="1:17" x14ac:dyDescent="0.3">
      <c r="A40" s="113"/>
      <c r="B40" s="111"/>
      <c r="C40" s="111" t="s">
        <v>282</v>
      </c>
      <c r="D40" s="111"/>
      <c r="E40" s="111"/>
      <c r="F40" s="111"/>
      <c r="G40" s="111"/>
      <c r="H40" s="112"/>
      <c r="I40" s="66">
        <v>0</v>
      </c>
      <c r="J40" s="66">
        <v>0</v>
      </c>
      <c r="K40" s="66">
        <v>0</v>
      </c>
      <c r="L40" s="66">
        <v>0</v>
      </c>
      <c r="M40" s="120"/>
      <c r="N40" s="94"/>
      <c r="O40" s="66">
        <v>0</v>
      </c>
    </row>
    <row r="41" spans="1:17" x14ac:dyDescent="0.3">
      <c r="A41" s="113"/>
      <c r="B41" s="111"/>
      <c r="C41" s="111"/>
      <c r="D41" s="111" t="s">
        <v>313</v>
      </c>
      <c r="E41" s="111"/>
      <c r="F41" s="111"/>
      <c r="G41" s="111"/>
      <c r="H41" s="112"/>
      <c r="I41" s="66">
        <v>95740</v>
      </c>
      <c r="J41" s="66">
        <v>128823</v>
      </c>
      <c r="K41" s="66">
        <v>377999</v>
      </c>
      <c r="L41" s="66">
        <v>550000</v>
      </c>
      <c r="M41" s="120">
        <f t="shared" si="6"/>
        <v>-9.0909090909090917</v>
      </c>
      <c r="N41" s="94" t="s">
        <v>496</v>
      </c>
      <c r="O41" s="66">
        <v>500000</v>
      </c>
      <c r="Q41" s="71">
        <f t="shared" si="7"/>
        <v>-50000</v>
      </c>
    </row>
    <row r="42" spans="1:17" x14ac:dyDescent="0.3">
      <c r="A42" s="113"/>
      <c r="B42" s="111"/>
      <c r="C42" s="111"/>
      <c r="D42" s="111" t="s">
        <v>316</v>
      </c>
      <c r="E42" s="111"/>
      <c r="F42" s="111"/>
      <c r="G42" s="111"/>
      <c r="H42" s="112"/>
      <c r="I42" s="66">
        <v>18000</v>
      </c>
      <c r="J42" s="66">
        <v>19968</v>
      </c>
      <c r="K42" s="66">
        <v>13390</v>
      </c>
      <c r="L42" s="66">
        <v>100000</v>
      </c>
      <c r="M42" s="120">
        <f t="shared" si="6"/>
        <v>-80</v>
      </c>
      <c r="N42" s="94" t="s">
        <v>496</v>
      </c>
      <c r="O42" s="66">
        <v>20000</v>
      </c>
      <c r="Q42" s="71">
        <f t="shared" si="7"/>
        <v>-80000</v>
      </c>
    </row>
    <row r="43" spans="1:17" x14ac:dyDescent="0.3">
      <c r="A43" s="113"/>
      <c r="B43" s="111"/>
      <c r="C43" s="111"/>
      <c r="D43" s="111" t="s">
        <v>319</v>
      </c>
      <c r="E43" s="111"/>
      <c r="F43" s="111"/>
      <c r="G43" s="111"/>
      <c r="H43" s="112"/>
      <c r="I43" s="66">
        <v>16680</v>
      </c>
      <c r="J43" s="66">
        <v>1824</v>
      </c>
      <c r="K43" s="66">
        <v>0</v>
      </c>
      <c r="L43" s="66">
        <v>20000</v>
      </c>
      <c r="M43" s="120">
        <f t="shared" si="6"/>
        <v>170</v>
      </c>
      <c r="N43" s="94" t="s">
        <v>496</v>
      </c>
      <c r="O43" s="66">
        <v>54000</v>
      </c>
      <c r="Q43" s="71">
        <f t="shared" si="7"/>
        <v>34000</v>
      </c>
    </row>
    <row r="44" spans="1:17" x14ac:dyDescent="0.3">
      <c r="A44" s="113"/>
      <c r="B44" s="111"/>
      <c r="C44" s="111"/>
      <c r="D44" s="111" t="s">
        <v>497</v>
      </c>
      <c r="E44" s="111"/>
      <c r="F44" s="111"/>
      <c r="G44" s="111"/>
      <c r="H44" s="112"/>
      <c r="I44" s="66">
        <v>10140</v>
      </c>
      <c r="J44" s="66">
        <v>0</v>
      </c>
      <c r="K44" s="66">
        <v>0</v>
      </c>
      <c r="L44" s="66">
        <v>20000</v>
      </c>
      <c r="M44" s="120">
        <f t="shared" si="6"/>
        <v>100</v>
      </c>
      <c r="N44" s="94" t="s">
        <v>496</v>
      </c>
      <c r="O44" s="66">
        <v>40000</v>
      </c>
      <c r="Q44" s="71">
        <f t="shared" si="7"/>
        <v>20000</v>
      </c>
    </row>
    <row r="45" spans="1:17" x14ac:dyDescent="0.3">
      <c r="A45" s="113"/>
      <c r="B45" s="111"/>
      <c r="C45" s="111"/>
      <c r="D45" s="111" t="s">
        <v>323</v>
      </c>
      <c r="E45" s="111"/>
      <c r="F45" s="111"/>
      <c r="G45" s="111"/>
      <c r="H45" s="112"/>
      <c r="I45" s="66">
        <v>0</v>
      </c>
      <c r="J45" s="66">
        <v>0</v>
      </c>
      <c r="K45" s="66">
        <v>0</v>
      </c>
      <c r="L45" s="66">
        <v>0</v>
      </c>
      <c r="M45" s="120">
        <f>Q45*100/O45</f>
        <v>100</v>
      </c>
      <c r="N45" s="94" t="s">
        <v>496</v>
      </c>
      <c r="O45" s="66">
        <v>20000</v>
      </c>
      <c r="Q45" s="71">
        <f t="shared" si="7"/>
        <v>20000</v>
      </c>
    </row>
    <row r="46" spans="1:17" x14ac:dyDescent="0.3">
      <c r="A46" s="113"/>
      <c r="B46" s="111"/>
      <c r="C46" s="111"/>
      <c r="D46" s="111" t="s">
        <v>499</v>
      </c>
      <c r="E46" s="111"/>
      <c r="F46" s="111"/>
      <c r="G46" s="111"/>
      <c r="H46" s="112"/>
      <c r="I46" s="66">
        <v>0</v>
      </c>
      <c r="J46" s="66">
        <v>0</v>
      </c>
      <c r="K46" s="66">
        <v>0</v>
      </c>
      <c r="L46" s="66">
        <v>120000</v>
      </c>
      <c r="M46" s="120">
        <f>Q46*100/L46</f>
        <v>-100</v>
      </c>
      <c r="N46" s="94" t="s">
        <v>496</v>
      </c>
      <c r="O46" s="66">
        <v>0</v>
      </c>
      <c r="Q46" s="71">
        <f t="shared" si="7"/>
        <v>-120000</v>
      </c>
    </row>
    <row r="47" spans="1:17" x14ac:dyDescent="0.3">
      <c r="A47" s="113"/>
      <c r="B47" s="111"/>
      <c r="C47" s="111"/>
      <c r="D47" s="111" t="s">
        <v>500</v>
      </c>
      <c r="E47" s="111"/>
      <c r="F47" s="111"/>
      <c r="G47" s="111"/>
      <c r="H47" s="112"/>
      <c r="I47" s="66">
        <v>0</v>
      </c>
      <c r="J47" s="66">
        <v>0</v>
      </c>
      <c r="K47" s="66">
        <v>0</v>
      </c>
      <c r="L47" s="66">
        <v>60000</v>
      </c>
      <c r="M47" s="120">
        <f>Q47*100/L47</f>
        <v>-100</v>
      </c>
      <c r="N47" s="94" t="s">
        <v>496</v>
      </c>
      <c r="O47" s="66">
        <v>0</v>
      </c>
      <c r="Q47" s="71">
        <f t="shared" si="7"/>
        <v>-60000</v>
      </c>
    </row>
    <row r="48" spans="1:17" x14ac:dyDescent="0.3">
      <c r="A48" s="113"/>
      <c r="B48" s="111"/>
      <c r="C48" s="111" t="s">
        <v>17</v>
      </c>
      <c r="D48" s="111"/>
      <c r="E48" s="111"/>
      <c r="F48" s="111"/>
      <c r="G48" s="111"/>
      <c r="H48" s="112"/>
      <c r="I48" s="66">
        <v>19650</v>
      </c>
      <c r="J48" s="66">
        <v>16260</v>
      </c>
      <c r="K48" s="66">
        <v>20429</v>
      </c>
      <c r="L48" s="66">
        <v>300000</v>
      </c>
      <c r="M48" s="120">
        <f>Q48*100/O48</f>
        <v>-50</v>
      </c>
      <c r="N48" s="94" t="s">
        <v>496</v>
      </c>
      <c r="O48" s="66">
        <v>200000</v>
      </c>
      <c r="Q48" s="71">
        <f t="shared" si="7"/>
        <v>-100000</v>
      </c>
    </row>
    <row r="49" spans="1:17" s="119" customFormat="1" x14ac:dyDescent="0.3">
      <c r="A49" s="115"/>
      <c r="B49" s="116"/>
      <c r="C49" s="116"/>
      <c r="D49" s="116"/>
      <c r="E49" s="116"/>
      <c r="F49" s="116" t="s">
        <v>99</v>
      </c>
      <c r="G49" s="116"/>
      <c r="H49" s="117"/>
      <c r="I49" s="118">
        <f>SUM(I38:I48)</f>
        <v>660777.98</v>
      </c>
      <c r="J49" s="118">
        <f>SUM(J38:J48)</f>
        <v>577465</v>
      </c>
      <c r="K49" s="118">
        <f>SUM(K38:K48)</f>
        <v>957848</v>
      </c>
      <c r="L49" s="118">
        <f>SUM(L38:L48)</f>
        <v>1970000</v>
      </c>
      <c r="M49" s="121"/>
      <c r="N49" s="122"/>
      <c r="O49" s="118">
        <f>SUM(O38:O48)</f>
        <v>1074000</v>
      </c>
      <c r="Q49" s="131"/>
    </row>
    <row r="50" spans="1:17" s="33" customFormat="1" x14ac:dyDescent="0.3">
      <c r="A50" s="146"/>
      <c r="B50" s="147"/>
      <c r="C50" s="147"/>
      <c r="D50" s="147"/>
      <c r="E50" s="147"/>
      <c r="F50" s="147"/>
      <c r="G50" s="147"/>
      <c r="H50" s="148"/>
      <c r="I50" s="149"/>
      <c r="J50" s="149"/>
      <c r="K50" s="149"/>
      <c r="L50" s="149"/>
      <c r="M50" s="150"/>
      <c r="N50" s="151"/>
      <c r="O50" s="149"/>
      <c r="Q50" s="152"/>
    </row>
    <row r="51" spans="1:17" s="33" customFormat="1" x14ac:dyDescent="0.3">
      <c r="A51" s="146"/>
      <c r="B51" s="147"/>
      <c r="C51" s="147"/>
      <c r="D51" s="147"/>
      <c r="E51" s="147"/>
      <c r="F51" s="147"/>
      <c r="G51" s="147"/>
      <c r="H51" s="148"/>
      <c r="I51" s="149"/>
      <c r="J51" s="149"/>
      <c r="K51" s="149"/>
      <c r="L51" s="149"/>
      <c r="M51" s="150"/>
      <c r="N51" s="151"/>
      <c r="O51" s="149"/>
      <c r="Q51" s="152"/>
    </row>
    <row r="52" spans="1:17" s="33" customFormat="1" x14ac:dyDescent="0.3">
      <c r="A52" s="146"/>
      <c r="B52" s="147"/>
      <c r="C52" s="147"/>
      <c r="D52" s="147"/>
      <c r="E52" s="147"/>
      <c r="F52" s="147"/>
      <c r="G52" s="147"/>
      <c r="H52" s="148"/>
      <c r="I52" s="149"/>
      <c r="J52" s="149"/>
      <c r="K52" s="149"/>
      <c r="L52" s="149"/>
      <c r="M52" s="150"/>
      <c r="N52" s="151"/>
      <c r="O52" s="149"/>
      <c r="P52" s="238"/>
      <c r="Q52" s="152"/>
    </row>
    <row r="53" spans="1:17" s="5" customFormat="1" x14ac:dyDescent="0.3">
      <c r="A53" s="123"/>
      <c r="B53" s="124"/>
      <c r="C53" s="124"/>
      <c r="D53" s="124"/>
      <c r="E53" s="124"/>
      <c r="F53" s="124"/>
      <c r="G53" s="124"/>
      <c r="H53" s="125"/>
      <c r="I53" s="295" t="s">
        <v>88</v>
      </c>
      <c r="J53" s="295"/>
      <c r="K53" s="294"/>
      <c r="L53" s="293" t="s">
        <v>70</v>
      </c>
      <c r="M53" s="295"/>
      <c r="N53" s="295"/>
      <c r="O53" s="294"/>
      <c r="P53" s="254" t="s">
        <v>591</v>
      </c>
      <c r="Q53" s="72"/>
    </row>
    <row r="54" spans="1:17" s="5" customFormat="1" x14ac:dyDescent="0.3">
      <c r="A54" s="126"/>
      <c r="B54" s="127"/>
      <c r="C54" s="127"/>
      <c r="D54" s="127"/>
      <c r="E54" s="127"/>
      <c r="F54" s="127"/>
      <c r="G54" s="127"/>
      <c r="H54" s="128"/>
      <c r="I54" s="129" t="s">
        <v>66</v>
      </c>
      <c r="J54" s="129" t="s">
        <v>67</v>
      </c>
      <c r="K54" s="129" t="s">
        <v>69</v>
      </c>
      <c r="L54" s="129" t="s">
        <v>199</v>
      </c>
      <c r="M54" s="293" t="s">
        <v>68</v>
      </c>
      <c r="N54" s="294"/>
      <c r="O54" s="129" t="s">
        <v>207</v>
      </c>
      <c r="P54" s="20"/>
      <c r="Q54" s="130"/>
    </row>
    <row r="55" spans="1:17" s="5" customFormat="1" x14ac:dyDescent="0.3">
      <c r="A55" s="95"/>
      <c r="B55" s="139" t="s">
        <v>18</v>
      </c>
      <c r="C55" s="139"/>
      <c r="D55" s="139"/>
      <c r="E55" s="139"/>
      <c r="F55" s="139"/>
      <c r="G55" s="139"/>
      <c r="H55" s="140"/>
      <c r="I55" s="68"/>
      <c r="J55" s="68"/>
      <c r="K55" s="68"/>
      <c r="L55" s="68"/>
      <c r="M55" s="135"/>
      <c r="N55" s="97"/>
      <c r="O55" s="68"/>
      <c r="Q55" s="72"/>
    </row>
    <row r="56" spans="1:17" x14ac:dyDescent="0.3">
      <c r="A56" s="113"/>
      <c r="B56" s="111"/>
      <c r="C56" s="111" t="s">
        <v>100</v>
      </c>
      <c r="D56" s="111"/>
      <c r="E56" s="111"/>
      <c r="F56" s="111"/>
      <c r="G56" s="111"/>
      <c r="H56" s="112"/>
      <c r="I56" s="66">
        <v>146634</v>
      </c>
      <c r="J56" s="66">
        <v>230244</v>
      </c>
      <c r="K56" s="66">
        <v>434032</v>
      </c>
      <c r="L56" s="66">
        <v>500000</v>
      </c>
      <c r="M56" s="120">
        <f t="shared" ref="M56:M62" si="8">Q56*100/L56</f>
        <v>-30</v>
      </c>
      <c r="N56" s="94" t="s">
        <v>496</v>
      </c>
      <c r="O56" s="66">
        <v>350000</v>
      </c>
      <c r="Q56" s="71">
        <f t="shared" ref="Q56:Q62" si="9">O56-L56</f>
        <v>-150000</v>
      </c>
    </row>
    <row r="57" spans="1:17" x14ac:dyDescent="0.3">
      <c r="A57" s="113"/>
      <c r="B57" s="111"/>
      <c r="C57" s="111" t="s">
        <v>117</v>
      </c>
      <c r="D57" s="111"/>
      <c r="E57" s="111"/>
      <c r="F57" s="111"/>
      <c r="G57" s="111"/>
      <c r="H57" s="112"/>
      <c r="I57" s="66">
        <v>0</v>
      </c>
      <c r="J57" s="66">
        <v>0</v>
      </c>
      <c r="K57" s="66">
        <v>0</v>
      </c>
      <c r="L57" s="66">
        <v>30000</v>
      </c>
      <c r="M57" s="120">
        <f t="shared" si="8"/>
        <v>-100</v>
      </c>
      <c r="N57" s="94" t="s">
        <v>496</v>
      </c>
      <c r="O57" s="66">
        <v>0</v>
      </c>
      <c r="Q57" s="71">
        <f t="shared" si="9"/>
        <v>-30000</v>
      </c>
    </row>
    <row r="58" spans="1:17" x14ac:dyDescent="0.3">
      <c r="A58" s="113"/>
      <c r="B58" s="111"/>
      <c r="C58" s="111" t="s">
        <v>101</v>
      </c>
      <c r="D58" s="111"/>
      <c r="E58" s="111"/>
      <c r="F58" s="111"/>
      <c r="G58" s="111"/>
      <c r="H58" s="112"/>
      <c r="I58" s="66">
        <v>9205</v>
      </c>
      <c r="J58" s="66">
        <v>16248</v>
      </c>
      <c r="K58" s="66">
        <v>14535</v>
      </c>
      <c r="L58" s="66">
        <v>40000</v>
      </c>
      <c r="M58" s="120">
        <f t="shared" si="8"/>
        <v>0</v>
      </c>
      <c r="N58" s="94" t="s">
        <v>496</v>
      </c>
      <c r="O58" s="66">
        <v>40000</v>
      </c>
      <c r="Q58" s="71">
        <f t="shared" si="9"/>
        <v>0</v>
      </c>
    </row>
    <row r="59" spans="1:17" x14ac:dyDescent="0.3">
      <c r="A59" s="113"/>
      <c r="B59" s="111"/>
      <c r="C59" s="111" t="s">
        <v>102</v>
      </c>
      <c r="D59" s="111"/>
      <c r="E59" s="111"/>
      <c r="F59" s="111"/>
      <c r="G59" s="111"/>
      <c r="H59" s="112"/>
      <c r="I59" s="66">
        <v>2425</v>
      </c>
      <c r="J59" s="66">
        <v>13760</v>
      </c>
      <c r="K59" s="66">
        <v>0</v>
      </c>
      <c r="L59" s="66">
        <v>40000</v>
      </c>
      <c r="M59" s="120">
        <f t="shared" si="8"/>
        <v>0</v>
      </c>
      <c r="N59" s="94" t="s">
        <v>496</v>
      </c>
      <c r="O59" s="66">
        <v>40000</v>
      </c>
      <c r="Q59" s="71">
        <f t="shared" si="9"/>
        <v>0</v>
      </c>
    </row>
    <row r="60" spans="1:17" x14ac:dyDescent="0.3">
      <c r="A60" s="113"/>
      <c r="B60" s="111"/>
      <c r="C60" s="111" t="s">
        <v>103</v>
      </c>
      <c r="D60" s="111"/>
      <c r="E60" s="111"/>
      <c r="F60" s="111"/>
      <c r="G60" s="111"/>
      <c r="H60" s="112"/>
      <c r="I60" s="66">
        <v>67350</v>
      </c>
      <c r="J60" s="66">
        <v>76200</v>
      </c>
      <c r="K60" s="66">
        <v>102670</v>
      </c>
      <c r="L60" s="66">
        <v>300000</v>
      </c>
      <c r="M60" s="120">
        <f t="shared" si="8"/>
        <v>0</v>
      </c>
      <c r="N60" s="94" t="s">
        <v>496</v>
      </c>
      <c r="O60" s="66">
        <v>300000</v>
      </c>
      <c r="Q60" s="71">
        <f t="shared" si="9"/>
        <v>0</v>
      </c>
    </row>
    <row r="61" spans="1:17" x14ac:dyDescent="0.3">
      <c r="A61" s="113"/>
      <c r="B61" s="111"/>
      <c r="C61" s="111" t="s">
        <v>104</v>
      </c>
      <c r="D61" s="111"/>
      <c r="E61" s="111"/>
      <c r="F61" s="111"/>
      <c r="G61" s="111"/>
      <c r="H61" s="112"/>
      <c r="I61" s="66">
        <v>0</v>
      </c>
      <c r="J61" s="66">
        <v>0</v>
      </c>
      <c r="K61" s="66">
        <v>0</v>
      </c>
      <c r="L61" s="66">
        <v>20000</v>
      </c>
      <c r="M61" s="120">
        <f t="shared" si="8"/>
        <v>0</v>
      </c>
      <c r="N61" s="94" t="s">
        <v>496</v>
      </c>
      <c r="O61" s="66">
        <v>20000</v>
      </c>
      <c r="Q61" s="71">
        <f t="shared" si="9"/>
        <v>0</v>
      </c>
    </row>
    <row r="62" spans="1:17" x14ac:dyDescent="0.3">
      <c r="A62" s="113"/>
      <c r="B62" s="111"/>
      <c r="C62" s="111" t="s">
        <v>105</v>
      </c>
      <c r="D62" s="111"/>
      <c r="E62" s="111"/>
      <c r="F62" s="111"/>
      <c r="G62" s="111"/>
      <c r="H62" s="112"/>
      <c r="I62" s="66">
        <v>39629</v>
      </c>
      <c r="J62" s="66">
        <v>56724</v>
      </c>
      <c r="K62" s="66">
        <v>25120</v>
      </c>
      <c r="L62" s="66">
        <v>70000</v>
      </c>
      <c r="M62" s="120">
        <f t="shared" si="8"/>
        <v>0</v>
      </c>
      <c r="N62" s="94" t="s">
        <v>496</v>
      </c>
      <c r="O62" s="66">
        <v>70000</v>
      </c>
      <c r="Q62" s="71">
        <f t="shared" si="9"/>
        <v>0</v>
      </c>
    </row>
    <row r="63" spans="1:17" s="119" customFormat="1" x14ac:dyDescent="0.3">
      <c r="A63" s="115"/>
      <c r="B63" s="116"/>
      <c r="C63" s="116"/>
      <c r="D63" s="116"/>
      <c r="E63" s="116"/>
      <c r="F63" s="116" t="s">
        <v>106</v>
      </c>
      <c r="G63" s="116"/>
      <c r="H63" s="117"/>
      <c r="I63" s="118">
        <f>SUM(I56:I62)</f>
        <v>265243</v>
      </c>
      <c r="J63" s="118">
        <f>SUM(J56:J62)</f>
        <v>393176</v>
      </c>
      <c r="K63" s="118">
        <f>SUM(K56:K62)</f>
        <v>576357</v>
      </c>
      <c r="L63" s="118">
        <f>SUM(L56:L62)</f>
        <v>1000000</v>
      </c>
      <c r="M63" s="121"/>
      <c r="N63" s="122"/>
      <c r="O63" s="118">
        <f>SUM(O56:O62)</f>
        <v>820000</v>
      </c>
      <c r="Q63" s="131"/>
    </row>
    <row r="64" spans="1:17" s="5" customFormat="1" x14ac:dyDescent="0.3">
      <c r="A64" s="95"/>
      <c r="B64" s="139" t="s">
        <v>19</v>
      </c>
      <c r="C64" s="139"/>
      <c r="D64" s="139"/>
      <c r="E64" s="139"/>
      <c r="F64" s="139"/>
      <c r="G64" s="139"/>
      <c r="H64" s="140"/>
      <c r="I64" s="68"/>
      <c r="J64" s="68"/>
      <c r="K64" s="68"/>
      <c r="L64" s="68"/>
      <c r="M64" s="135"/>
      <c r="N64" s="97"/>
      <c r="O64" s="68"/>
      <c r="Q64" s="72"/>
    </row>
    <row r="65" spans="1:17" x14ac:dyDescent="0.3">
      <c r="A65" s="113"/>
      <c r="B65" s="111"/>
      <c r="C65" s="111" t="s">
        <v>20</v>
      </c>
      <c r="D65" s="111"/>
      <c r="E65" s="111"/>
      <c r="F65" s="111"/>
      <c r="G65" s="111"/>
      <c r="H65" s="112"/>
      <c r="I65" s="66">
        <v>63262.6</v>
      </c>
      <c r="J65" s="66">
        <v>115635.36</v>
      </c>
      <c r="K65" s="66">
        <v>149849.64000000001</v>
      </c>
      <c r="L65" s="66">
        <v>200000</v>
      </c>
      <c r="M65" s="120">
        <f t="shared" ref="M65:M68" si="10">Q65*100/L65</f>
        <v>0</v>
      </c>
      <c r="N65" s="94" t="s">
        <v>496</v>
      </c>
      <c r="O65" s="66">
        <v>200000</v>
      </c>
      <c r="Q65" s="71">
        <f t="shared" ref="Q65:Q68" si="11">O65-L65</f>
        <v>0</v>
      </c>
    </row>
    <row r="66" spans="1:17" x14ac:dyDescent="0.3">
      <c r="A66" s="113"/>
      <c r="B66" s="111"/>
      <c r="C66" s="111" t="s">
        <v>193</v>
      </c>
      <c r="D66" s="111"/>
      <c r="E66" s="111"/>
      <c r="F66" s="111"/>
      <c r="G66" s="111"/>
      <c r="H66" s="112"/>
      <c r="I66" s="66">
        <v>0</v>
      </c>
      <c r="J66" s="66">
        <v>916</v>
      </c>
      <c r="K66" s="66">
        <v>0</v>
      </c>
      <c r="L66" s="66">
        <v>5000</v>
      </c>
      <c r="M66" s="120">
        <f t="shared" si="10"/>
        <v>0</v>
      </c>
      <c r="N66" s="94" t="s">
        <v>496</v>
      </c>
      <c r="O66" s="66">
        <v>5000</v>
      </c>
      <c r="Q66" s="71">
        <f t="shared" si="11"/>
        <v>0</v>
      </c>
    </row>
    <row r="67" spans="1:17" x14ac:dyDescent="0.3">
      <c r="A67" s="113"/>
      <c r="B67" s="111"/>
      <c r="C67" s="111" t="s">
        <v>194</v>
      </c>
      <c r="D67" s="111"/>
      <c r="E67" s="111"/>
      <c r="F67" s="111"/>
      <c r="G67" s="111"/>
      <c r="H67" s="112"/>
      <c r="I67" s="66">
        <v>11811.09</v>
      </c>
      <c r="J67" s="66">
        <v>11221.52</v>
      </c>
      <c r="K67" s="66">
        <v>13100.66</v>
      </c>
      <c r="L67" s="66">
        <v>30000</v>
      </c>
      <c r="M67" s="120">
        <f t="shared" si="10"/>
        <v>0</v>
      </c>
      <c r="N67" s="94" t="s">
        <v>496</v>
      </c>
      <c r="O67" s="66">
        <v>30000</v>
      </c>
      <c r="Q67" s="71">
        <f t="shared" si="11"/>
        <v>0</v>
      </c>
    </row>
    <row r="68" spans="1:17" x14ac:dyDescent="0.3">
      <c r="A68" s="113"/>
      <c r="B68" s="111"/>
      <c r="C68" s="111" t="s">
        <v>342</v>
      </c>
      <c r="D68" s="111"/>
      <c r="E68" s="111"/>
      <c r="F68" s="111"/>
      <c r="G68" s="111"/>
      <c r="H68" s="112"/>
      <c r="I68" s="66">
        <v>6490</v>
      </c>
      <c r="J68" s="66">
        <v>5660</v>
      </c>
      <c r="K68" s="66">
        <v>7500</v>
      </c>
      <c r="L68" s="66">
        <v>24000</v>
      </c>
      <c r="M68" s="120">
        <f t="shared" si="10"/>
        <v>-16.666666666666668</v>
      </c>
      <c r="N68" s="94" t="s">
        <v>496</v>
      </c>
      <c r="O68" s="66">
        <v>20000</v>
      </c>
      <c r="Q68" s="71">
        <f t="shared" si="11"/>
        <v>-4000</v>
      </c>
    </row>
    <row r="69" spans="1:17" s="119" customFormat="1" x14ac:dyDescent="0.3">
      <c r="A69" s="115"/>
      <c r="B69" s="116"/>
      <c r="C69" s="116"/>
      <c r="D69" s="116"/>
      <c r="E69" s="116"/>
      <c r="F69" s="116" t="s">
        <v>107</v>
      </c>
      <c r="G69" s="116"/>
      <c r="H69" s="117"/>
      <c r="I69" s="118">
        <f>SUM(I65:I68)</f>
        <v>81563.69</v>
      </c>
      <c r="J69" s="118">
        <f>SUM(J65:J68)</f>
        <v>133432.88</v>
      </c>
      <c r="K69" s="118">
        <f>SUM(K65:K68)</f>
        <v>170450.30000000002</v>
      </c>
      <c r="L69" s="118">
        <f>SUM(L65:L68)</f>
        <v>259000</v>
      </c>
      <c r="M69" s="121"/>
      <c r="N69" s="122"/>
      <c r="O69" s="118">
        <f>SUM(O65:O68)</f>
        <v>255000</v>
      </c>
      <c r="Q69" s="131"/>
    </row>
    <row r="70" spans="1:17" s="119" customFormat="1" x14ac:dyDescent="0.3">
      <c r="A70" s="115"/>
      <c r="B70" s="116"/>
      <c r="C70" s="116"/>
      <c r="D70" s="116"/>
      <c r="E70" s="116"/>
      <c r="F70" s="116" t="s">
        <v>498</v>
      </c>
      <c r="G70" s="116"/>
      <c r="H70" s="117"/>
      <c r="I70" s="118">
        <f>I36+I49+I63+I69</f>
        <v>2425112.67</v>
      </c>
      <c r="J70" s="118">
        <f>J36+J49+J63+J69</f>
        <v>1239727.8799999999</v>
      </c>
      <c r="K70" s="118">
        <f>K36+K49+K63+K69</f>
        <v>3146390.3</v>
      </c>
      <c r="L70" s="118">
        <f>L36+L49+L63+L69</f>
        <v>4071400</v>
      </c>
      <c r="M70" s="121"/>
      <c r="N70" s="122"/>
      <c r="O70" s="118">
        <f>O36+O49+O63+O69</f>
        <v>2657000</v>
      </c>
      <c r="Q70" s="131"/>
    </row>
    <row r="71" spans="1:17" s="33" customFormat="1" x14ac:dyDescent="0.3">
      <c r="A71" s="146"/>
      <c r="B71" s="147"/>
      <c r="C71" s="147"/>
      <c r="D71" s="147"/>
      <c r="E71" s="147"/>
      <c r="F71" s="147"/>
      <c r="G71" s="147"/>
      <c r="H71" s="148"/>
      <c r="I71" s="149"/>
      <c r="J71" s="149"/>
      <c r="K71" s="149"/>
      <c r="L71" s="149"/>
      <c r="M71" s="150"/>
      <c r="N71" s="151"/>
      <c r="O71" s="149"/>
      <c r="Q71" s="152"/>
    </row>
    <row r="72" spans="1:17" s="33" customFormat="1" x14ac:dyDescent="0.3">
      <c r="A72" s="146"/>
      <c r="B72" s="147"/>
      <c r="C72" s="147"/>
      <c r="D72" s="147"/>
      <c r="E72" s="147"/>
      <c r="F72" s="147"/>
      <c r="G72" s="147"/>
      <c r="H72" s="148"/>
      <c r="I72" s="149"/>
      <c r="J72" s="149"/>
      <c r="K72" s="149"/>
      <c r="L72" s="149"/>
      <c r="M72" s="150"/>
      <c r="N72" s="151"/>
      <c r="O72" s="149"/>
      <c r="Q72" s="152"/>
    </row>
    <row r="73" spans="1:17" s="33" customFormat="1" x14ac:dyDescent="0.3">
      <c r="A73" s="146"/>
      <c r="B73" s="147"/>
      <c r="C73" s="147"/>
      <c r="D73" s="147"/>
      <c r="E73" s="147"/>
      <c r="F73" s="147"/>
      <c r="G73" s="147"/>
      <c r="H73" s="148"/>
      <c r="I73" s="149"/>
      <c r="J73" s="149"/>
      <c r="K73" s="149"/>
      <c r="L73" s="149"/>
      <c r="M73" s="150"/>
      <c r="N73" s="151"/>
      <c r="O73" s="149"/>
      <c r="Q73" s="152"/>
    </row>
    <row r="74" spans="1:17" s="33" customFormat="1" x14ac:dyDescent="0.3">
      <c r="A74" s="146"/>
      <c r="B74" s="147"/>
      <c r="C74" s="147"/>
      <c r="D74" s="147"/>
      <c r="E74" s="147"/>
      <c r="F74" s="147"/>
      <c r="G74" s="147"/>
      <c r="H74" s="148"/>
      <c r="I74" s="149"/>
      <c r="J74" s="149"/>
      <c r="K74" s="149"/>
      <c r="L74" s="149"/>
      <c r="M74" s="150"/>
      <c r="N74" s="151"/>
      <c r="O74" s="149"/>
      <c r="Q74" s="152"/>
    </row>
    <row r="75" spans="1:17" s="33" customFormat="1" x14ac:dyDescent="0.3">
      <c r="A75" s="146"/>
      <c r="B75" s="147"/>
      <c r="C75" s="147"/>
      <c r="D75" s="147"/>
      <c r="E75" s="147"/>
      <c r="F75" s="147"/>
      <c r="G75" s="147"/>
      <c r="H75" s="148"/>
      <c r="I75" s="149"/>
      <c r="J75" s="149"/>
      <c r="K75" s="149"/>
      <c r="L75" s="149"/>
      <c r="M75" s="150"/>
      <c r="N75" s="151"/>
      <c r="O75" s="149"/>
      <c r="Q75" s="152"/>
    </row>
    <row r="76" spans="1:17" s="33" customFormat="1" x14ac:dyDescent="0.3">
      <c r="A76" s="146"/>
      <c r="B76" s="147"/>
      <c r="C76" s="147"/>
      <c r="D76" s="147"/>
      <c r="E76" s="147"/>
      <c r="F76" s="147"/>
      <c r="G76" s="147"/>
      <c r="H76" s="148"/>
      <c r="I76" s="149"/>
      <c r="J76" s="149"/>
      <c r="K76" s="149"/>
      <c r="L76" s="149"/>
      <c r="M76" s="150"/>
      <c r="N76" s="151"/>
      <c r="O76" s="149"/>
      <c r="Q76" s="152"/>
    </row>
    <row r="77" spans="1:17" s="33" customFormat="1" x14ac:dyDescent="0.3">
      <c r="A77" s="146"/>
      <c r="B77" s="147"/>
      <c r="C77" s="147"/>
      <c r="D77" s="147"/>
      <c r="E77" s="147"/>
      <c r="F77" s="147"/>
      <c r="G77" s="147"/>
      <c r="H77" s="148"/>
      <c r="I77" s="149"/>
      <c r="J77" s="149"/>
      <c r="K77" s="149"/>
      <c r="L77" s="149"/>
      <c r="M77" s="150"/>
      <c r="N77" s="151"/>
      <c r="O77" s="149"/>
      <c r="Q77" s="152"/>
    </row>
    <row r="78" spans="1:17" s="33" customFormat="1" x14ac:dyDescent="0.3">
      <c r="A78" s="146"/>
      <c r="B78" s="147"/>
      <c r="C78" s="147"/>
      <c r="D78" s="147"/>
      <c r="E78" s="147"/>
      <c r="F78" s="147"/>
      <c r="G78" s="147"/>
      <c r="H78" s="148"/>
      <c r="I78" s="149"/>
      <c r="J78" s="149"/>
      <c r="K78" s="149"/>
      <c r="L78" s="149"/>
      <c r="M78" s="150"/>
      <c r="N78" s="151"/>
      <c r="O78" s="149"/>
      <c r="P78" s="238"/>
      <c r="Q78" s="152"/>
    </row>
    <row r="79" spans="1:17" s="5" customFormat="1" x14ac:dyDescent="0.3">
      <c r="A79" s="123"/>
      <c r="B79" s="124"/>
      <c r="C79" s="124"/>
      <c r="D79" s="124"/>
      <c r="E79" s="124"/>
      <c r="F79" s="124"/>
      <c r="G79" s="124"/>
      <c r="H79" s="125"/>
      <c r="I79" s="295" t="s">
        <v>88</v>
      </c>
      <c r="J79" s="295"/>
      <c r="K79" s="294"/>
      <c r="L79" s="293" t="s">
        <v>70</v>
      </c>
      <c r="M79" s="295"/>
      <c r="N79" s="295"/>
      <c r="O79" s="294"/>
      <c r="P79" s="254" t="s">
        <v>592</v>
      </c>
      <c r="Q79" s="72"/>
    </row>
    <row r="80" spans="1:17" s="5" customFormat="1" x14ac:dyDescent="0.3">
      <c r="A80" s="126"/>
      <c r="B80" s="127"/>
      <c r="C80" s="127"/>
      <c r="D80" s="127"/>
      <c r="E80" s="127"/>
      <c r="F80" s="127"/>
      <c r="G80" s="127"/>
      <c r="H80" s="128"/>
      <c r="I80" s="129" t="s">
        <v>66</v>
      </c>
      <c r="J80" s="129" t="s">
        <v>67</v>
      </c>
      <c r="K80" s="129" t="s">
        <v>69</v>
      </c>
      <c r="L80" s="129" t="s">
        <v>199</v>
      </c>
      <c r="M80" s="293" t="s">
        <v>68</v>
      </c>
      <c r="N80" s="294"/>
      <c r="O80" s="129" t="s">
        <v>207</v>
      </c>
      <c r="P80" s="20"/>
      <c r="Q80" s="130"/>
    </row>
    <row r="81" spans="1:17" s="5" customFormat="1" x14ac:dyDescent="0.3">
      <c r="A81" s="95"/>
      <c r="B81" s="139" t="s">
        <v>25</v>
      </c>
      <c r="C81" s="139"/>
      <c r="D81" s="139"/>
      <c r="E81" s="139"/>
      <c r="F81" s="139"/>
      <c r="G81" s="139"/>
      <c r="H81" s="140"/>
      <c r="I81" s="68"/>
      <c r="J81" s="68"/>
      <c r="K81" s="68"/>
      <c r="L81" s="68"/>
      <c r="M81" s="135"/>
      <c r="N81" s="97"/>
      <c r="O81" s="68"/>
      <c r="Q81" s="72"/>
    </row>
    <row r="82" spans="1:17" s="5" customFormat="1" x14ac:dyDescent="0.3">
      <c r="A82" s="95"/>
      <c r="B82" s="139" t="s">
        <v>26</v>
      </c>
      <c r="C82" s="139"/>
      <c r="D82" s="139"/>
      <c r="E82" s="139"/>
      <c r="F82" s="139"/>
      <c r="G82" s="139"/>
      <c r="H82" s="140"/>
      <c r="I82" s="68"/>
      <c r="J82" s="68"/>
      <c r="K82" s="68"/>
      <c r="L82" s="68"/>
      <c r="M82" s="135"/>
      <c r="N82" s="97"/>
      <c r="O82" s="68"/>
      <c r="Q82" s="72"/>
    </row>
    <row r="83" spans="1:17" x14ac:dyDescent="0.3">
      <c r="A83" s="113"/>
      <c r="B83" s="111"/>
      <c r="C83" s="111" t="s">
        <v>155</v>
      </c>
      <c r="D83" s="111"/>
      <c r="E83" s="111"/>
      <c r="F83" s="111"/>
      <c r="G83" s="111"/>
      <c r="H83" s="112"/>
      <c r="I83" s="66"/>
      <c r="J83" s="66"/>
      <c r="K83" s="66"/>
      <c r="L83" s="66"/>
      <c r="M83" s="120"/>
      <c r="N83" s="94"/>
      <c r="O83" s="66"/>
    </row>
    <row r="84" spans="1:17" x14ac:dyDescent="0.3">
      <c r="A84" s="113"/>
      <c r="B84" s="111"/>
      <c r="C84" s="111"/>
      <c r="D84" s="111" t="s">
        <v>353</v>
      </c>
      <c r="E84" s="111"/>
      <c r="F84" s="111"/>
      <c r="G84" s="111"/>
      <c r="H84" s="112"/>
      <c r="I84" s="66">
        <v>163200</v>
      </c>
      <c r="J84" s="66">
        <v>71300</v>
      </c>
      <c r="K84" s="66">
        <v>51500</v>
      </c>
      <c r="L84" s="66">
        <v>185900</v>
      </c>
      <c r="M84" s="120">
        <f t="shared" ref="M84" si="12">Q84*100/L84</f>
        <v>-100</v>
      </c>
      <c r="N84" s="94" t="s">
        <v>496</v>
      </c>
      <c r="O84" s="66">
        <v>0</v>
      </c>
      <c r="Q84" s="71">
        <f t="shared" ref="Q84:Q87" si="13">O84-L84</f>
        <v>-185900</v>
      </c>
    </row>
    <row r="85" spans="1:17" x14ac:dyDescent="0.3">
      <c r="A85" s="113"/>
      <c r="B85" s="111"/>
      <c r="C85" s="111" t="s">
        <v>27</v>
      </c>
      <c r="D85" s="111"/>
      <c r="E85" s="111"/>
      <c r="F85" s="111"/>
      <c r="G85" s="111"/>
      <c r="H85" s="112"/>
      <c r="I85" s="66">
        <v>0</v>
      </c>
      <c r="J85" s="66">
        <v>0</v>
      </c>
      <c r="K85" s="66">
        <v>0</v>
      </c>
      <c r="L85" s="66">
        <v>0</v>
      </c>
      <c r="M85" s="120"/>
      <c r="N85" s="94"/>
      <c r="O85" s="66">
        <v>0</v>
      </c>
      <c r="Q85" s="71">
        <f t="shared" si="13"/>
        <v>0</v>
      </c>
    </row>
    <row r="86" spans="1:17" x14ac:dyDescent="0.3">
      <c r="A86" s="113"/>
      <c r="B86" s="111"/>
      <c r="C86" s="111"/>
      <c r="D86" s="111" t="s">
        <v>353</v>
      </c>
      <c r="E86" s="111"/>
      <c r="F86" s="111"/>
      <c r="G86" s="111"/>
      <c r="H86" s="112"/>
      <c r="I86" s="66">
        <v>9840</v>
      </c>
      <c r="J86" s="66">
        <v>48200</v>
      </c>
      <c r="K86" s="66">
        <v>31200</v>
      </c>
      <c r="L86" s="66">
        <v>21500</v>
      </c>
      <c r="M86" s="120">
        <f t="shared" ref="M86:M87" si="14">Q86*100/L86</f>
        <v>193.02325581395348</v>
      </c>
      <c r="N86" s="94" t="s">
        <v>496</v>
      </c>
      <c r="O86" s="66">
        <v>63000</v>
      </c>
      <c r="Q86" s="71">
        <f t="shared" si="13"/>
        <v>41500</v>
      </c>
    </row>
    <row r="87" spans="1:17" x14ac:dyDescent="0.3">
      <c r="A87" s="113"/>
      <c r="B87" s="111"/>
      <c r="C87" s="111" t="s">
        <v>29</v>
      </c>
      <c r="D87" s="111"/>
      <c r="E87" s="111"/>
      <c r="F87" s="111"/>
      <c r="G87" s="111"/>
      <c r="H87" s="112"/>
      <c r="I87" s="66">
        <v>140102</v>
      </c>
      <c r="J87" s="66">
        <v>41665</v>
      </c>
      <c r="K87" s="66">
        <v>159200</v>
      </c>
      <c r="L87" s="66">
        <v>300000</v>
      </c>
      <c r="M87" s="120">
        <f t="shared" si="14"/>
        <v>-100</v>
      </c>
      <c r="N87" s="94" t="s">
        <v>496</v>
      </c>
      <c r="O87" s="66">
        <v>0</v>
      </c>
      <c r="Q87" s="71">
        <f t="shared" si="13"/>
        <v>-300000</v>
      </c>
    </row>
    <row r="88" spans="1:17" s="119" customFormat="1" x14ac:dyDescent="0.3">
      <c r="A88" s="115"/>
      <c r="B88" s="116"/>
      <c r="C88" s="116"/>
      <c r="D88" s="116"/>
      <c r="E88" s="116"/>
      <c r="F88" s="116" t="s">
        <v>109</v>
      </c>
      <c r="G88" s="116"/>
      <c r="H88" s="117"/>
      <c r="I88" s="118">
        <f>SUM(I84:I87)</f>
        <v>313142</v>
      </c>
      <c r="J88" s="118">
        <f>SUM(J84:J87)</f>
        <v>161165</v>
      </c>
      <c r="K88" s="118">
        <f>SUM(K84:K87)</f>
        <v>241900</v>
      </c>
      <c r="L88" s="118">
        <f>SUM(L84:L87)</f>
        <v>507400</v>
      </c>
      <c r="M88" s="121"/>
      <c r="N88" s="122"/>
      <c r="O88" s="118">
        <f>SUM(O84:O87)</f>
        <v>63000</v>
      </c>
      <c r="Q88" s="131"/>
    </row>
    <row r="89" spans="1:17" s="119" customFormat="1" x14ac:dyDescent="0.3">
      <c r="A89" s="115"/>
      <c r="B89" s="116"/>
      <c r="C89" s="116"/>
      <c r="D89" s="116"/>
      <c r="E89" s="116"/>
      <c r="F89" s="116" t="s">
        <v>110</v>
      </c>
      <c r="G89" s="116"/>
      <c r="H89" s="117"/>
      <c r="I89" s="118">
        <f>I88</f>
        <v>313142</v>
      </c>
      <c r="J89" s="118">
        <f>J88</f>
        <v>161165</v>
      </c>
      <c r="K89" s="118">
        <f>K88</f>
        <v>241900</v>
      </c>
      <c r="L89" s="118">
        <f>L88</f>
        <v>507400</v>
      </c>
      <c r="M89" s="121"/>
      <c r="N89" s="122"/>
      <c r="O89" s="118">
        <f>O88</f>
        <v>63000</v>
      </c>
      <c r="Q89" s="131"/>
    </row>
    <row r="90" spans="1:17" s="5" customFormat="1" x14ac:dyDescent="0.3">
      <c r="A90" s="95"/>
      <c r="B90" s="139" t="s">
        <v>32</v>
      </c>
      <c r="C90" s="139"/>
      <c r="D90" s="139"/>
      <c r="E90" s="139"/>
      <c r="F90" s="139"/>
      <c r="G90" s="139"/>
      <c r="H90" s="140"/>
      <c r="I90" s="68"/>
      <c r="J90" s="68"/>
      <c r="K90" s="68"/>
      <c r="L90" s="68"/>
      <c r="M90" s="135"/>
      <c r="N90" s="97"/>
      <c r="O90" s="68"/>
      <c r="Q90" s="72"/>
    </row>
    <row r="91" spans="1:17" s="5" customFormat="1" x14ac:dyDescent="0.3">
      <c r="A91" s="95"/>
      <c r="B91" s="139" t="s">
        <v>33</v>
      </c>
      <c r="C91" s="139"/>
      <c r="D91" s="139"/>
      <c r="E91" s="139"/>
      <c r="F91" s="139"/>
      <c r="G91" s="139"/>
      <c r="H91" s="140"/>
      <c r="I91" s="68"/>
      <c r="J91" s="68"/>
      <c r="K91" s="68"/>
      <c r="L91" s="68"/>
      <c r="M91" s="135"/>
      <c r="N91" s="97"/>
      <c r="O91" s="68"/>
      <c r="Q91" s="72"/>
    </row>
    <row r="92" spans="1:17" x14ac:dyDescent="0.3">
      <c r="A92" s="113"/>
      <c r="B92" s="111"/>
      <c r="C92" s="111" t="s">
        <v>111</v>
      </c>
      <c r="D92" s="111"/>
      <c r="E92" s="111"/>
      <c r="F92" s="111"/>
      <c r="G92" s="111"/>
      <c r="H92" s="112"/>
      <c r="I92" s="66">
        <v>20000</v>
      </c>
      <c r="J92" s="66">
        <v>0</v>
      </c>
      <c r="K92" s="66">
        <v>20000</v>
      </c>
      <c r="L92" s="66">
        <v>20000</v>
      </c>
      <c r="M92" s="120">
        <f t="shared" ref="M92:M94" si="15">Q92*100/L92</f>
        <v>0</v>
      </c>
      <c r="N92" s="94"/>
      <c r="O92" s="66">
        <v>20000</v>
      </c>
      <c r="Q92" s="71">
        <f t="shared" ref="Q92:Q94" si="16">O92-L92</f>
        <v>0</v>
      </c>
    </row>
    <row r="93" spans="1:17" x14ac:dyDescent="0.3">
      <c r="A93" s="113"/>
      <c r="B93" s="111"/>
      <c r="C93" s="111" t="s">
        <v>34</v>
      </c>
      <c r="D93" s="111"/>
      <c r="E93" s="111"/>
      <c r="F93" s="111"/>
      <c r="G93" s="111"/>
      <c r="H93" s="112"/>
      <c r="I93" s="66">
        <v>0</v>
      </c>
      <c r="J93" s="66">
        <v>0</v>
      </c>
      <c r="K93" s="66">
        <v>40000</v>
      </c>
      <c r="L93" s="66">
        <v>35000</v>
      </c>
      <c r="M93" s="120">
        <f t="shared" si="15"/>
        <v>-28.571428571428573</v>
      </c>
      <c r="N93" s="94" t="s">
        <v>496</v>
      </c>
      <c r="O93" s="66">
        <v>25000</v>
      </c>
      <c r="Q93" s="71">
        <f t="shared" si="16"/>
        <v>-10000</v>
      </c>
    </row>
    <row r="94" spans="1:17" x14ac:dyDescent="0.3">
      <c r="A94" s="113"/>
      <c r="B94" s="111"/>
      <c r="C94" s="111" t="s">
        <v>197</v>
      </c>
      <c r="D94" s="111"/>
      <c r="E94" s="111"/>
      <c r="F94" s="111"/>
      <c r="G94" s="111"/>
      <c r="H94" s="112"/>
      <c r="I94" s="66">
        <v>0</v>
      </c>
      <c r="J94" s="66">
        <v>0</v>
      </c>
      <c r="K94" s="66">
        <v>0</v>
      </c>
      <c r="L94" s="66">
        <v>10000</v>
      </c>
      <c r="M94" s="120">
        <f t="shared" si="15"/>
        <v>-100</v>
      </c>
      <c r="N94" s="94" t="s">
        <v>496</v>
      </c>
      <c r="O94" s="66">
        <v>0</v>
      </c>
      <c r="Q94" s="71">
        <f t="shared" si="16"/>
        <v>-10000</v>
      </c>
    </row>
    <row r="95" spans="1:17" s="119" customFormat="1" x14ac:dyDescent="0.3">
      <c r="A95" s="115"/>
      <c r="B95" s="116"/>
      <c r="C95" s="116"/>
      <c r="D95" s="116"/>
      <c r="E95" s="116"/>
      <c r="F95" s="116" t="s">
        <v>112</v>
      </c>
      <c r="G95" s="116"/>
      <c r="H95" s="117"/>
      <c r="I95" s="118">
        <f>SUM(I92:I94)</f>
        <v>20000</v>
      </c>
      <c r="J95" s="118">
        <f>SUM(J92:J94)</f>
        <v>0</v>
      </c>
      <c r="K95" s="118">
        <f>SUM(K92:K94)</f>
        <v>60000</v>
      </c>
      <c r="L95" s="118">
        <f>SUM(L92:L94)</f>
        <v>65000</v>
      </c>
      <c r="M95" s="121"/>
      <c r="N95" s="122"/>
      <c r="O95" s="118">
        <f>SUM(O92:O94)</f>
        <v>45000</v>
      </c>
      <c r="Q95" s="131"/>
    </row>
    <row r="96" spans="1:17" s="119" customFormat="1" x14ac:dyDescent="0.3">
      <c r="A96" s="115"/>
      <c r="B96" s="116"/>
      <c r="C96" s="116"/>
      <c r="D96" s="116"/>
      <c r="E96" s="116"/>
      <c r="F96" s="116" t="s">
        <v>113</v>
      </c>
      <c r="G96" s="116"/>
      <c r="H96" s="117"/>
      <c r="I96" s="118">
        <f>I95</f>
        <v>20000</v>
      </c>
      <c r="J96" s="118">
        <f>J95</f>
        <v>0</v>
      </c>
      <c r="K96" s="118">
        <f>K95</f>
        <v>60000</v>
      </c>
      <c r="L96" s="118">
        <f>L95</f>
        <v>65000</v>
      </c>
      <c r="M96" s="121"/>
      <c r="N96" s="122"/>
      <c r="O96" s="118">
        <f>O95</f>
        <v>45000</v>
      </c>
      <c r="Q96" s="131"/>
    </row>
    <row r="97" spans="1:17" s="119" customFormat="1" x14ac:dyDescent="0.3">
      <c r="A97" s="115"/>
      <c r="B97" s="116"/>
      <c r="C97" s="116"/>
      <c r="D97" s="116"/>
      <c r="E97" s="116"/>
      <c r="F97" s="116" t="s">
        <v>501</v>
      </c>
      <c r="G97" s="116"/>
      <c r="H97" s="117"/>
      <c r="I97" s="118">
        <f>I25+I70+I89+I96</f>
        <v>9069646.6699999999</v>
      </c>
      <c r="J97" s="118">
        <f>J25+J70+J89+J96</f>
        <v>6670997.8799999999</v>
      </c>
      <c r="K97" s="118">
        <f>K25+K70+K89+K96</f>
        <v>11104125.300000001</v>
      </c>
      <c r="L97" s="118">
        <f>L25+L70+L89+L96</f>
        <v>12081720</v>
      </c>
      <c r="M97" s="121"/>
      <c r="N97" s="122"/>
      <c r="O97" s="118">
        <f>O25+O70+O89+O96</f>
        <v>10814920</v>
      </c>
      <c r="Q97" s="131"/>
    </row>
    <row r="98" spans="1:17" x14ac:dyDescent="0.3">
      <c r="A98" s="113"/>
      <c r="B98" s="111"/>
      <c r="C98" s="111"/>
      <c r="D98" s="111"/>
      <c r="E98" s="111"/>
      <c r="F98" s="111"/>
      <c r="G98" s="111"/>
      <c r="H98" s="112"/>
      <c r="I98" s="66"/>
      <c r="J98" s="66"/>
      <c r="K98" s="66"/>
      <c r="L98" s="66"/>
      <c r="M98" s="120"/>
      <c r="N98" s="94"/>
      <c r="O98" s="66"/>
    </row>
    <row r="99" spans="1:17" x14ac:dyDescent="0.3">
      <c r="A99" s="113"/>
      <c r="B99" s="111"/>
      <c r="C99" s="111"/>
      <c r="D99" s="111"/>
      <c r="E99" s="111"/>
      <c r="F99" s="111"/>
      <c r="G99" s="111"/>
      <c r="H99" s="112"/>
      <c r="I99" s="66"/>
      <c r="J99" s="66"/>
      <c r="K99" s="66"/>
      <c r="L99" s="66"/>
      <c r="M99" s="120"/>
      <c r="N99" s="94"/>
      <c r="O99" s="66"/>
    </row>
    <row r="100" spans="1:17" x14ac:dyDescent="0.3">
      <c r="A100" s="113"/>
      <c r="B100" s="111"/>
      <c r="C100" s="111"/>
      <c r="D100" s="111"/>
      <c r="E100" s="111"/>
      <c r="F100" s="111"/>
      <c r="G100" s="111"/>
      <c r="H100" s="112"/>
      <c r="I100" s="66"/>
      <c r="J100" s="66"/>
      <c r="K100" s="66"/>
      <c r="L100" s="66"/>
      <c r="M100" s="120"/>
      <c r="N100" s="94"/>
      <c r="O100" s="66"/>
    </row>
    <row r="101" spans="1:17" x14ac:dyDescent="0.3">
      <c r="A101" s="113"/>
      <c r="B101" s="111"/>
      <c r="C101" s="111"/>
      <c r="D101" s="111"/>
      <c r="E101" s="111"/>
      <c r="F101" s="111"/>
      <c r="G101" s="111"/>
      <c r="H101" s="112"/>
      <c r="I101" s="66"/>
      <c r="J101" s="66"/>
      <c r="K101" s="66"/>
      <c r="L101" s="66"/>
      <c r="M101" s="120"/>
      <c r="N101" s="94"/>
      <c r="O101" s="66"/>
    </row>
    <row r="102" spans="1:17" x14ac:dyDescent="0.3">
      <c r="A102" s="113"/>
      <c r="B102" s="111"/>
      <c r="C102" s="111"/>
      <c r="D102" s="111"/>
      <c r="E102" s="111"/>
      <c r="F102" s="111"/>
      <c r="G102" s="111"/>
      <c r="H102" s="112"/>
      <c r="I102" s="66"/>
      <c r="J102" s="66"/>
      <c r="K102" s="66"/>
      <c r="L102" s="66"/>
      <c r="M102" s="120"/>
      <c r="N102" s="94"/>
      <c r="O102" s="66"/>
    </row>
    <row r="103" spans="1:17" x14ac:dyDescent="0.3">
      <c r="A103" s="113"/>
      <c r="B103" s="111"/>
      <c r="C103" s="111"/>
      <c r="D103" s="111"/>
      <c r="E103" s="111"/>
      <c r="F103" s="111"/>
      <c r="G103" s="111"/>
      <c r="H103" s="112"/>
      <c r="I103" s="66"/>
      <c r="J103" s="66"/>
      <c r="K103" s="66"/>
      <c r="L103" s="66"/>
      <c r="M103" s="120"/>
      <c r="N103" s="94"/>
      <c r="O103" s="66"/>
    </row>
    <row r="104" spans="1:17" x14ac:dyDescent="0.3">
      <c r="A104" s="113"/>
      <c r="B104" s="111"/>
      <c r="C104" s="111"/>
      <c r="D104" s="111"/>
      <c r="E104" s="111"/>
      <c r="F104" s="111"/>
      <c r="G104" s="111"/>
      <c r="H104" s="112"/>
      <c r="I104" s="66"/>
      <c r="J104" s="66"/>
      <c r="K104" s="66"/>
      <c r="L104" s="66"/>
      <c r="M104" s="120"/>
      <c r="N104" s="94"/>
      <c r="O104" s="66"/>
      <c r="P104" s="236"/>
    </row>
    <row r="105" spans="1:17" s="5" customFormat="1" x14ac:dyDescent="0.3">
      <c r="A105" s="123"/>
      <c r="B105" s="124"/>
      <c r="C105" s="124"/>
      <c r="D105" s="124"/>
      <c r="E105" s="124"/>
      <c r="F105" s="124"/>
      <c r="G105" s="124"/>
      <c r="H105" s="125"/>
      <c r="I105" s="295" t="s">
        <v>88</v>
      </c>
      <c r="J105" s="295"/>
      <c r="K105" s="294"/>
      <c r="L105" s="293" t="s">
        <v>70</v>
      </c>
      <c r="M105" s="295"/>
      <c r="N105" s="295"/>
      <c r="O105" s="294"/>
      <c r="P105" s="254" t="s">
        <v>593</v>
      </c>
      <c r="Q105" s="72"/>
    </row>
    <row r="106" spans="1:17" s="5" customFormat="1" x14ac:dyDescent="0.3">
      <c r="A106" s="126"/>
      <c r="B106" s="127"/>
      <c r="C106" s="127"/>
      <c r="D106" s="127"/>
      <c r="E106" s="127"/>
      <c r="F106" s="127"/>
      <c r="G106" s="127"/>
      <c r="H106" s="128"/>
      <c r="I106" s="129" t="s">
        <v>66</v>
      </c>
      <c r="J106" s="129" t="s">
        <v>67</v>
      </c>
      <c r="K106" s="129" t="s">
        <v>69</v>
      </c>
      <c r="L106" s="129" t="s">
        <v>199</v>
      </c>
      <c r="M106" s="293" t="s">
        <v>68</v>
      </c>
      <c r="N106" s="294"/>
      <c r="O106" s="129" t="s">
        <v>207</v>
      </c>
      <c r="P106" s="20"/>
      <c r="Q106" s="130"/>
    </row>
    <row r="107" spans="1:17" s="5" customFormat="1" x14ac:dyDescent="0.3">
      <c r="A107" s="95" t="s">
        <v>3</v>
      </c>
      <c r="B107" s="139"/>
      <c r="C107" s="139"/>
      <c r="D107" s="139"/>
      <c r="E107" s="139"/>
      <c r="F107" s="139"/>
      <c r="G107" s="139"/>
      <c r="H107" s="140"/>
      <c r="I107" s="68"/>
      <c r="J107" s="68"/>
      <c r="K107" s="68"/>
      <c r="L107" s="68"/>
      <c r="M107" s="135"/>
      <c r="N107" s="97"/>
      <c r="O107" s="68"/>
      <c r="Q107" s="72"/>
    </row>
    <row r="108" spans="1:17" s="5" customFormat="1" x14ac:dyDescent="0.3">
      <c r="A108" s="95"/>
      <c r="B108" s="139" t="s">
        <v>6</v>
      </c>
      <c r="C108" s="139"/>
      <c r="D108" s="139"/>
      <c r="E108" s="139"/>
      <c r="F108" s="139"/>
      <c r="G108" s="139"/>
      <c r="H108" s="140"/>
      <c r="I108" s="68"/>
      <c r="J108" s="68"/>
      <c r="K108" s="68"/>
      <c r="L108" s="68"/>
      <c r="M108" s="135"/>
      <c r="N108" s="97"/>
      <c r="O108" s="68"/>
      <c r="Q108" s="72"/>
    </row>
    <row r="109" spans="1:17" s="5" customFormat="1" x14ac:dyDescent="0.3">
      <c r="A109" s="95"/>
      <c r="B109" s="139" t="s">
        <v>9</v>
      </c>
      <c r="C109" s="139"/>
      <c r="D109" s="139"/>
      <c r="E109" s="139"/>
      <c r="F109" s="139"/>
      <c r="G109" s="139"/>
      <c r="H109" s="140"/>
      <c r="I109" s="68"/>
      <c r="J109" s="68"/>
      <c r="K109" s="68"/>
      <c r="L109" s="68"/>
      <c r="M109" s="135"/>
      <c r="N109" s="97"/>
      <c r="O109" s="68"/>
      <c r="Q109" s="72"/>
    </row>
    <row r="110" spans="1:17" x14ac:dyDescent="0.3">
      <c r="A110" s="113"/>
      <c r="B110" s="111"/>
      <c r="C110" s="111" t="s">
        <v>10</v>
      </c>
      <c r="D110" s="111"/>
      <c r="E110" s="111"/>
      <c r="F110" s="111"/>
      <c r="G110" s="111"/>
      <c r="H110" s="112"/>
      <c r="I110" s="66">
        <v>548043</v>
      </c>
      <c r="J110" s="66">
        <v>655900</v>
      </c>
      <c r="K110" s="66">
        <v>579757</v>
      </c>
      <c r="L110" s="66">
        <v>910000</v>
      </c>
      <c r="M110" s="120">
        <f>Q110*100/L110</f>
        <v>4.1758241758241761</v>
      </c>
      <c r="N110" s="94" t="s">
        <v>496</v>
      </c>
      <c r="O110" s="66">
        <v>948000</v>
      </c>
      <c r="Q110" s="71">
        <f t="shared" ref="Q110:Q114" si="17">O110-L110</f>
        <v>38000</v>
      </c>
    </row>
    <row r="111" spans="1:17" x14ac:dyDescent="0.3">
      <c r="A111" s="113"/>
      <c r="B111" s="111"/>
      <c r="C111" s="111" t="s">
        <v>173</v>
      </c>
      <c r="D111" s="111"/>
      <c r="E111" s="111"/>
      <c r="F111" s="111"/>
      <c r="G111" s="111"/>
      <c r="H111" s="112"/>
      <c r="I111" s="66">
        <v>19620</v>
      </c>
      <c r="J111" s="66">
        <v>16325</v>
      </c>
      <c r="K111" s="66">
        <v>0</v>
      </c>
      <c r="L111" s="66">
        <v>36000</v>
      </c>
      <c r="M111" s="120">
        <f>Q111*100/L111</f>
        <v>33.333333333333336</v>
      </c>
      <c r="N111" s="94" t="s">
        <v>496</v>
      </c>
      <c r="O111" s="66">
        <v>48000</v>
      </c>
      <c r="Q111" s="71">
        <f t="shared" si="17"/>
        <v>12000</v>
      </c>
    </row>
    <row r="112" spans="1:17" x14ac:dyDescent="0.3">
      <c r="A112" s="113"/>
      <c r="B112" s="111"/>
      <c r="C112" s="111" t="s">
        <v>11</v>
      </c>
      <c r="D112" s="111"/>
      <c r="E112" s="111"/>
      <c r="F112" s="111"/>
      <c r="G112" s="111"/>
      <c r="H112" s="112"/>
      <c r="I112" s="66">
        <v>0</v>
      </c>
      <c r="J112" s="66">
        <v>0</v>
      </c>
      <c r="K112" s="66">
        <v>42000</v>
      </c>
      <c r="L112" s="66">
        <v>42000</v>
      </c>
      <c r="M112" s="120">
        <f>Q112*100/L112</f>
        <v>0</v>
      </c>
      <c r="N112" s="94" t="s">
        <v>496</v>
      </c>
      <c r="O112" s="66">
        <v>42000</v>
      </c>
      <c r="Q112" s="71">
        <f t="shared" si="17"/>
        <v>0</v>
      </c>
    </row>
    <row r="113" spans="1:17" x14ac:dyDescent="0.3">
      <c r="A113" s="113"/>
      <c r="B113" s="111"/>
      <c r="C113" s="111" t="s">
        <v>190</v>
      </c>
      <c r="D113" s="111"/>
      <c r="E113" s="111"/>
      <c r="F113" s="111"/>
      <c r="G113" s="111"/>
      <c r="H113" s="112"/>
      <c r="I113" s="66">
        <v>95340</v>
      </c>
      <c r="J113" s="66">
        <v>81890</v>
      </c>
      <c r="K113" s="66">
        <v>104360</v>
      </c>
      <c r="L113" s="66">
        <v>140000</v>
      </c>
      <c r="M113" s="120">
        <f>Q113*100/L113</f>
        <v>179.28571428571428</v>
      </c>
      <c r="N113" s="94" t="s">
        <v>496</v>
      </c>
      <c r="O113" s="66">
        <v>391000</v>
      </c>
      <c r="Q113" s="71">
        <f t="shared" si="17"/>
        <v>251000</v>
      </c>
    </row>
    <row r="114" spans="1:17" x14ac:dyDescent="0.3">
      <c r="A114" s="113"/>
      <c r="B114" s="111"/>
      <c r="C114" s="111" t="s">
        <v>174</v>
      </c>
      <c r="D114" s="111"/>
      <c r="E114" s="111"/>
      <c r="F114" s="111"/>
      <c r="G114" s="111"/>
      <c r="H114" s="112"/>
      <c r="I114" s="66">
        <v>18000</v>
      </c>
      <c r="J114" s="66">
        <v>15000</v>
      </c>
      <c r="K114" s="66">
        <v>17810</v>
      </c>
      <c r="L114" s="66">
        <v>0</v>
      </c>
      <c r="M114" s="120">
        <f>Q114*100/O114</f>
        <v>100</v>
      </c>
      <c r="N114" s="94" t="s">
        <v>496</v>
      </c>
      <c r="O114" s="66">
        <v>72000</v>
      </c>
      <c r="Q114" s="71">
        <f t="shared" si="17"/>
        <v>72000</v>
      </c>
    </row>
    <row r="115" spans="1:17" s="119" customFormat="1" x14ac:dyDescent="0.3">
      <c r="A115" s="115"/>
      <c r="B115" s="116"/>
      <c r="C115" s="116"/>
      <c r="D115" s="116"/>
      <c r="E115" s="116"/>
      <c r="F115" s="116" t="s">
        <v>93</v>
      </c>
      <c r="G115" s="116"/>
      <c r="H115" s="117"/>
      <c r="I115" s="118">
        <f>SUM(I110:I114)</f>
        <v>681003</v>
      </c>
      <c r="J115" s="118">
        <f>SUM(J110:J114)</f>
        <v>769115</v>
      </c>
      <c r="K115" s="118">
        <f>SUM(K110:K114)</f>
        <v>743927</v>
      </c>
      <c r="L115" s="118">
        <f>SUM(L110:L114)</f>
        <v>1128000</v>
      </c>
      <c r="M115" s="121"/>
      <c r="N115" s="122"/>
      <c r="O115" s="118">
        <f>SUM(O110:O114)</f>
        <v>1501000</v>
      </c>
      <c r="Q115" s="131"/>
    </row>
    <row r="116" spans="1:17" s="119" customFormat="1" x14ac:dyDescent="0.3">
      <c r="A116" s="115"/>
      <c r="B116" s="116"/>
      <c r="C116" s="116"/>
      <c r="D116" s="116"/>
      <c r="E116" s="116"/>
      <c r="F116" s="116" t="s">
        <v>114</v>
      </c>
      <c r="G116" s="116"/>
      <c r="H116" s="117"/>
      <c r="I116" s="118">
        <f>I115</f>
        <v>681003</v>
      </c>
      <c r="J116" s="118">
        <f>J115</f>
        <v>769115</v>
      </c>
      <c r="K116" s="118">
        <f>K115</f>
        <v>743927</v>
      </c>
      <c r="L116" s="118">
        <f>L108+L115</f>
        <v>1128000</v>
      </c>
      <c r="M116" s="121"/>
      <c r="N116" s="122"/>
      <c r="O116" s="118">
        <f>O108+O115</f>
        <v>1501000</v>
      </c>
      <c r="Q116" s="131"/>
    </row>
    <row r="117" spans="1:17" s="5" customFormat="1" x14ac:dyDescent="0.3">
      <c r="A117" s="95"/>
      <c r="B117" s="139" t="s">
        <v>192</v>
      </c>
      <c r="C117" s="139"/>
      <c r="D117" s="139"/>
      <c r="E117" s="139"/>
      <c r="F117" s="139"/>
      <c r="G117" s="139"/>
      <c r="H117" s="140"/>
      <c r="I117" s="68"/>
      <c r="J117" s="68"/>
      <c r="K117" s="68"/>
      <c r="L117" s="68"/>
      <c r="M117" s="135"/>
      <c r="N117" s="97"/>
      <c r="O117" s="68"/>
      <c r="Q117" s="72"/>
    </row>
    <row r="118" spans="1:17" s="5" customFormat="1" x14ac:dyDescent="0.3">
      <c r="A118" s="95"/>
      <c r="B118" s="139" t="s">
        <v>1</v>
      </c>
      <c r="C118" s="139"/>
      <c r="D118" s="139"/>
      <c r="E118" s="139"/>
      <c r="F118" s="139"/>
      <c r="G118" s="139"/>
      <c r="H118" s="140"/>
      <c r="I118" s="68"/>
      <c r="J118" s="68"/>
      <c r="K118" s="68"/>
      <c r="L118" s="68"/>
      <c r="M118" s="135"/>
      <c r="N118" s="97"/>
      <c r="O118" s="68"/>
      <c r="Q118" s="72"/>
    </row>
    <row r="119" spans="1:17" x14ac:dyDescent="0.3">
      <c r="A119" s="113"/>
      <c r="B119" s="111"/>
      <c r="C119" s="111" t="s">
        <v>277</v>
      </c>
      <c r="D119" s="111"/>
      <c r="E119" s="111"/>
      <c r="F119" s="111"/>
      <c r="G119" s="111"/>
      <c r="H119" s="112"/>
      <c r="I119" s="66">
        <v>279532</v>
      </c>
      <c r="J119" s="66">
        <v>5600</v>
      </c>
      <c r="K119" s="66">
        <v>195678</v>
      </c>
      <c r="L119" s="66">
        <v>300000</v>
      </c>
      <c r="M119" s="120">
        <f>Q119*100/L119</f>
        <v>-66.666666666666671</v>
      </c>
      <c r="N119" s="94" t="s">
        <v>496</v>
      </c>
      <c r="O119" s="66">
        <v>100000</v>
      </c>
      <c r="Q119" s="71">
        <f t="shared" ref="Q119:Q122" si="18">O119-L119</f>
        <v>-200000</v>
      </c>
    </row>
    <row r="120" spans="1:17" x14ac:dyDescent="0.3">
      <c r="A120" s="113"/>
      <c r="B120" s="111"/>
      <c r="C120" s="111" t="s">
        <v>94</v>
      </c>
      <c r="D120" s="111"/>
      <c r="E120" s="111"/>
      <c r="F120" s="111"/>
      <c r="G120" s="111"/>
      <c r="H120" s="112"/>
      <c r="I120" s="66">
        <v>0</v>
      </c>
      <c r="J120" s="66">
        <v>0</v>
      </c>
      <c r="K120" s="66">
        <v>0</v>
      </c>
      <c r="L120" s="66">
        <v>20000</v>
      </c>
      <c r="M120" s="120">
        <f t="shared" ref="M120:M122" si="19">Q120*100/L120</f>
        <v>0</v>
      </c>
      <c r="N120" s="94" t="s">
        <v>496</v>
      </c>
      <c r="O120" s="66">
        <v>20000</v>
      </c>
      <c r="Q120" s="71">
        <f t="shared" si="18"/>
        <v>0</v>
      </c>
    </row>
    <row r="121" spans="1:17" x14ac:dyDescent="0.3">
      <c r="A121" s="113"/>
      <c r="B121" s="111"/>
      <c r="C121" s="111" t="s">
        <v>14</v>
      </c>
      <c r="D121" s="111"/>
      <c r="E121" s="111"/>
      <c r="F121" s="111"/>
      <c r="G121" s="111"/>
      <c r="H121" s="112"/>
      <c r="I121" s="66">
        <v>37650</v>
      </c>
      <c r="J121" s="66">
        <v>26300</v>
      </c>
      <c r="K121" s="66">
        <v>6000</v>
      </c>
      <c r="L121" s="66">
        <v>108000</v>
      </c>
      <c r="M121" s="120">
        <f t="shared" si="19"/>
        <v>-33.333333333333336</v>
      </c>
      <c r="N121" s="94" t="s">
        <v>496</v>
      </c>
      <c r="O121" s="66">
        <v>72000</v>
      </c>
      <c r="Q121" s="71">
        <f t="shared" si="18"/>
        <v>-36000</v>
      </c>
    </row>
    <row r="122" spans="1:17" x14ac:dyDescent="0.3">
      <c r="A122" s="113"/>
      <c r="B122" s="111"/>
      <c r="C122" s="111" t="s">
        <v>15</v>
      </c>
      <c r="D122" s="111"/>
      <c r="E122" s="111"/>
      <c r="F122" s="111"/>
      <c r="G122" s="111"/>
      <c r="H122" s="112"/>
      <c r="I122" s="66">
        <v>7260</v>
      </c>
      <c r="J122" s="66">
        <v>3630</v>
      </c>
      <c r="K122" s="66">
        <v>6800</v>
      </c>
      <c r="L122" s="66">
        <v>20000</v>
      </c>
      <c r="M122" s="120">
        <f t="shared" si="19"/>
        <v>-50</v>
      </c>
      <c r="N122" s="94" t="s">
        <v>496</v>
      </c>
      <c r="O122" s="66">
        <v>10000</v>
      </c>
      <c r="Q122" s="71">
        <f t="shared" si="18"/>
        <v>-10000</v>
      </c>
    </row>
    <row r="123" spans="1:17" s="119" customFormat="1" x14ac:dyDescent="0.3">
      <c r="A123" s="115"/>
      <c r="B123" s="116"/>
      <c r="C123" s="116"/>
      <c r="D123" s="116"/>
      <c r="E123" s="116"/>
      <c r="F123" s="116" t="s">
        <v>96</v>
      </c>
      <c r="G123" s="116"/>
      <c r="H123" s="117"/>
      <c r="I123" s="118">
        <f>SUM(I119:I122)</f>
        <v>324442</v>
      </c>
      <c r="J123" s="118">
        <f>SUM(J119:J122)</f>
        <v>35530</v>
      </c>
      <c r="K123" s="118">
        <f>SUM(K119:K122)</f>
        <v>208478</v>
      </c>
      <c r="L123" s="118">
        <f>SUM(L119:L122)</f>
        <v>448000</v>
      </c>
      <c r="M123" s="121"/>
      <c r="N123" s="122"/>
      <c r="O123" s="118">
        <f>SUM(O119:O122)</f>
        <v>202000</v>
      </c>
      <c r="Q123" s="131"/>
    </row>
    <row r="124" spans="1:17" s="5" customFormat="1" x14ac:dyDescent="0.3">
      <c r="A124" s="95"/>
      <c r="B124" s="139" t="s">
        <v>16</v>
      </c>
      <c r="C124" s="139"/>
      <c r="D124" s="139"/>
      <c r="E124" s="139"/>
      <c r="F124" s="139"/>
      <c r="G124" s="139"/>
      <c r="H124" s="140"/>
      <c r="I124" s="68"/>
      <c r="J124" s="68"/>
      <c r="K124" s="68"/>
      <c r="L124" s="68"/>
      <c r="M124" s="135"/>
      <c r="N124" s="97"/>
      <c r="O124" s="68"/>
      <c r="Q124" s="72"/>
    </row>
    <row r="125" spans="1:17" x14ac:dyDescent="0.3">
      <c r="A125" s="113"/>
      <c r="B125" s="111"/>
      <c r="C125" s="111" t="s">
        <v>97</v>
      </c>
      <c r="D125" s="111"/>
      <c r="E125" s="111"/>
      <c r="F125" s="111"/>
      <c r="G125" s="111"/>
      <c r="H125" s="112"/>
      <c r="I125" s="66">
        <v>13900</v>
      </c>
      <c r="J125" s="66">
        <v>26900</v>
      </c>
      <c r="K125" s="66">
        <v>7500</v>
      </c>
      <c r="L125" s="66">
        <v>80000</v>
      </c>
      <c r="M125" s="120">
        <f t="shared" ref="M125" si="20">Q125*100/L125</f>
        <v>-87.5</v>
      </c>
      <c r="N125" s="94" t="s">
        <v>496</v>
      </c>
      <c r="O125" s="66">
        <v>10000</v>
      </c>
      <c r="Q125" s="71">
        <f t="shared" ref="Q125" si="21">O125-L125</f>
        <v>-70000</v>
      </c>
    </row>
    <row r="126" spans="1:17" x14ac:dyDescent="0.3">
      <c r="A126" s="113"/>
      <c r="B126" s="111"/>
      <c r="C126" s="111" t="s">
        <v>282</v>
      </c>
      <c r="D126" s="111"/>
      <c r="E126" s="111"/>
      <c r="F126" s="111"/>
      <c r="G126" s="111"/>
      <c r="H126" s="112"/>
      <c r="I126" s="66">
        <v>0</v>
      </c>
      <c r="J126" s="66">
        <v>0</v>
      </c>
      <c r="K126" s="66">
        <v>0</v>
      </c>
      <c r="L126" s="66">
        <v>0</v>
      </c>
      <c r="M126" s="120"/>
      <c r="N126" s="94"/>
      <c r="O126" s="66">
        <v>0</v>
      </c>
    </row>
    <row r="127" spans="1:17" x14ac:dyDescent="0.3">
      <c r="A127" s="113"/>
      <c r="B127" s="111"/>
      <c r="C127" s="111"/>
      <c r="D127" s="111" t="s">
        <v>313</v>
      </c>
      <c r="E127" s="111"/>
      <c r="F127" s="111"/>
      <c r="G127" s="111"/>
      <c r="H127" s="112"/>
      <c r="I127" s="66">
        <v>11016</v>
      </c>
      <c r="J127" s="66">
        <v>3040</v>
      </c>
      <c r="K127" s="66">
        <v>13750</v>
      </c>
      <c r="L127" s="66">
        <v>80000</v>
      </c>
      <c r="M127" s="120">
        <f t="shared" ref="M127" si="22">Q127*100/L127</f>
        <v>150</v>
      </c>
      <c r="N127" s="94" t="s">
        <v>496</v>
      </c>
      <c r="O127" s="66">
        <v>200000</v>
      </c>
      <c r="Q127" s="71">
        <f t="shared" ref="Q127:Q128" si="23">O127-L127</f>
        <v>120000</v>
      </c>
    </row>
    <row r="128" spans="1:17" x14ac:dyDescent="0.3">
      <c r="A128" s="113"/>
      <c r="B128" s="111"/>
      <c r="C128" s="111"/>
      <c r="D128" s="111" t="s">
        <v>360</v>
      </c>
      <c r="E128" s="111"/>
      <c r="F128" s="111"/>
      <c r="G128" s="111"/>
      <c r="H128" s="112"/>
      <c r="I128" s="66">
        <v>0</v>
      </c>
      <c r="J128" s="66">
        <v>0</v>
      </c>
      <c r="K128" s="66">
        <v>0</v>
      </c>
      <c r="L128" s="66">
        <v>0</v>
      </c>
      <c r="M128" s="120">
        <f>Q128*100/O128</f>
        <v>100</v>
      </c>
      <c r="N128" s="94" t="s">
        <v>496</v>
      </c>
      <c r="O128" s="66">
        <v>300000</v>
      </c>
      <c r="Q128" s="71">
        <f t="shared" si="23"/>
        <v>300000</v>
      </c>
    </row>
    <row r="129" spans="1:17" s="119" customFormat="1" x14ac:dyDescent="0.3">
      <c r="A129" s="115"/>
      <c r="B129" s="116"/>
      <c r="C129" s="116"/>
      <c r="D129" s="116"/>
      <c r="E129" s="116"/>
      <c r="F129" s="116" t="s">
        <v>99</v>
      </c>
      <c r="G129" s="116"/>
      <c r="H129" s="117"/>
      <c r="I129" s="118">
        <f>SUM(I125:I128)</f>
        <v>24916</v>
      </c>
      <c r="J129" s="118">
        <f>SUM(J125:J128)</f>
        <v>29940</v>
      </c>
      <c r="K129" s="118">
        <f>SUM(K125:K128)</f>
        <v>21250</v>
      </c>
      <c r="L129" s="118">
        <f>SUM(L125:L128)</f>
        <v>160000</v>
      </c>
      <c r="M129" s="121"/>
      <c r="N129" s="122"/>
      <c r="O129" s="118">
        <f>SUM(O125:O128)</f>
        <v>510000</v>
      </c>
      <c r="Q129" s="131"/>
    </row>
    <row r="130" spans="1:17" x14ac:dyDescent="0.3">
      <c r="A130" s="113"/>
      <c r="B130" s="111"/>
      <c r="C130" s="111"/>
      <c r="D130" s="111"/>
      <c r="E130" s="111"/>
      <c r="F130" s="111"/>
      <c r="G130" s="111"/>
      <c r="H130" s="112"/>
      <c r="I130" s="66"/>
      <c r="J130" s="66"/>
      <c r="K130" s="66"/>
      <c r="L130" s="66"/>
      <c r="M130" s="120"/>
      <c r="N130" s="94"/>
      <c r="O130" s="66"/>
      <c r="P130" s="236"/>
    </row>
    <row r="131" spans="1:17" s="5" customFormat="1" x14ac:dyDescent="0.3">
      <c r="A131" s="123"/>
      <c r="B131" s="124"/>
      <c r="C131" s="124"/>
      <c r="D131" s="124"/>
      <c r="E131" s="124"/>
      <c r="F131" s="124"/>
      <c r="G131" s="124"/>
      <c r="H131" s="125"/>
      <c r="I131" s="295" t="s">
        <v>88</v>
      </c>
      <c r="J131" s="295"/>
      <c r="K131" s="294"/>
      <c r="L131" s="293" t="s">
        <v>70</v>
      </c>
      <c r="M131" s="295"/>
      <c r="N131" s="295"/>
      <c r="O131" s="294"/>
      <c r="P131" s="254" t="s">
        <v>594</v>
      </c>
      <c r="Q131" s="72"/>
    </row>
    <row r="132" spans="1:17" s="5" customFormat="1" x14ac:dyDescent="0.3">
      <c r="A132" s="126"/>
      <c r="B132" s="127"/>
      <c r="C132" s="127"/>
      <c r="D132" s="127"/>
      <c r="E132" s="127"/>
      <c r="F132" s="127"/>
      <c r="G132" s="127"/>
      <c r="H132" s="128"/>
      <c r="I132" s="129" t="s">
        <v>66</v>
      </c>
      <c r="J132" s="129" t="s">
        <v>67</v>
      </c>
      <c r="K132" s="129" t="s">
        <v>69</v>
      </c>
      <c r="L132" s="129" t="s">
        <v>199</v>
      </c>
      <c r="M132" s="293" t="s">
        <v>68</v>
      </c>
      <c r="N132" s="294"/>
      <c r="O132" s="129" t="s">
        <v>207</v>
      </c>
      <c r="P132" s="20"/>
      <c r="Q132" s="130"/>
    </row>
    <row r="133" spans="1:17" s="5" customFormat="1" x14ac:dyDescent="0.3">
      <c r="A133" s="95"/>
      <c r="B133" s="139" t="s">
        <v>18</v>
      </c>
      <c r="C133" s="139"/>
      <c r="D133" s="139"/>
      <c r="E133" s="139"/>
      <c r="F133" s="139"/>
      <c r="G133" s="139"/>
      <c r="H133" s="140"/>
      <c r="I133" s="68"/>
      <c r="J133" s="68"/>
      <c r="K133" s="68"/>
      <c r="L133" s="68"/>
      <c r="M133" s="135"/>
      <c r="N133" s="97"/>
      <c r="O133" s="68"/>
      <c r="Q133" s="72"/>
    </row>
    <row r="134" spans="1:17" x14ac:dyDescent="0.3">
      <c r="A134" s="113"/>
      <c r="B134" s="111" t="s">
        <v>100</v>
      </c>
      <c r="C134" s="111"/>
      <c r="D134" s="111"/>
      <c r="E134" s="111"/>
      <c r="F134" s="111"/>
      <c r="G134" s="111"/>
      <c r="H134" s="112"/>
      <c r="I134" s="66">
        <v>0</v>
      </c>
      <c r="J134" s="66">
        <v>0</v>
      </c>
      <c r="K134" s="66">
        <v>0</v>
      </c>
      <c r="L134" s="66">
        <v>20000</v>
      </c>
      <c r="M134" s="120">
        <f t="shared" ref="M134" si="24">Q134*100/L134</f>
        <v>25</v>
      </c>
      <c r="N134" s="94" t="s">
        <v>496</v>
      </c>
      <c r="O134" s="66">
        <v>25000</v>
      </c>
      <c r="Q134" s="71">
        <f t="shared" ref="Q134" si="25">O134-L134</f>
        <v>5000</v>
      </c>
    </row>
    <row r="135" spans="1:17" s="119" customFormat="1" x14ac:dyDescent="0.3">
      <c r="A135" s="115"/>
      <c r="B135" s="116"/>
      <c r="C135" s="116"/>
      <c r="D135" s="116"/>
      <c r="E135" s="116"/>
      <c r="F135" s="116" t="s">
        <v>106</v>
      </c>
      <c r="G135" s="116"/>
      <c r="H135" s="117"/>
      <c r="I135" s="118">
        <f>SUM(I134)</f>
        <v>0</v>
      </c>
      <c r="J135" s="118">
        <f>SUM(J134)</f>
        <v>0</v>
      </c>
      <c r="K135" s="118">
        <f>SUM(K134)</f>
        <v>0</v>
      </c>
      <c r="L135" s="118">
        <f>L134</f>
        <v>20000</v>
      </c>
      <c r="M135" s="121"/>
      <c r="N135" s="122"/>
      <c r="O135" s="118">
        <f>O134</f>
        <v>25000</v>
      </c>
      <c r="Q135" s="131"/>
    </row>
    <row r="136" spans="1:17" s="5" customFormat="1" x14ac:dyDescent="0.3">
      <c r="A136" s="95"/>
      <c r="B136" s="139" t="s">
        <v>19</v>
      </c>
      <c r="C136" s="139"/>
      <c r="D136" s="139"/>
      <c r="E136" s="139"/>
      <c r="F136" s="139"/>
      <c r="G136" s="139"/>
      <c r="H136" s="140"/>
      <c r="I136" s="68"/>
      <c r="J136" s="68"/>
      <c r="K136" s="68"/>
      <c r="L136" s="68"/>
      <c r="M136" s="135"/>
      <c r="N136" s="97"/>
      <c r="O136" s="68"/>
      <c r="Q136" s="72"/>
    </row>
    <row r="137" spans="1:17" x14ac:dyDescent="0.3">
      <c r="A137" s="113"/>
      <c r="B137" s="111"/>
      <c r="C137" s="111" t="s">
        <v>23</v>
      </c>
      <c r="D137" s="111"/>
      <c r="E137" s="111"/>
      <c r="F137" s="111"/>
      <c r="G137" s="111"/>
      <c r="H137" s="112"/>
      <c r="I137" s="66">
        <v>2848</v>
      </c>
      <c r="J137" s="66">
        <v>2673</v>
      </c>
      <c r="K137" s="66">
        <v>2594</v>
      </c>
      <c r="L137" s="66">
        <v>20000</v>
      </c>
      <c r="M137" s="120">
        <f t="shared" ref="M137" si="26">Q137*100/L137</f>
        <v>-25</v>
      </c>
      <c r="N137" s="94" t="s">
        <v>496</v>
      </c>
      <c r="O137" s="66">
        <v>15000</v>
      </c>
      <c r="Q137" s="71">
        <f t="shared" ref="Q137" si="27">O137-L137</f>
        <v>-5000</v>
      </c>
    </row>
    <row r="138" spans="1:17" s="119" customFormat="1" x14ac:dyDescent="0.3">
      <c r="A138" s="115"/>
      <c r="B138" s="116"/>
      <c r="C138" s="116"/>
      <c r="D138" s="116"/>
      <c r="E138" s="116"/>
      <c r="F138" s="116" t="s">
        <v>107</v>
      </c>
      <c r="G138" s="116"/>
      <c r="H138" s="117"/>
      <c r="I138" s="118">
        <f>SUM(I137)</f>
        <v>2848</v>
      </c>
      <c r="J138" s="118">
        <f>SUM(J137)</f>
        <v>2673</v>
      </c>
      <c r="K138" s="118">
        <f>SUM(K137)</f>
        <v>2594</v>
      </c>
      <c r="L138" s="118">
        <f>SUM(L137:L137)</f>
        <v>20000</v>
      </c>
      <c r="M138" s="121"/>
      <c r="N138" s="122"/>
      <c r="O138" s="118">
        <f>SUM(O137:O137)</f>
        <v>15000</v>
      </c>
      <c r="Q138" s="131"/>
    </row>
    <row r="139" spans="1:17" s="119" customFormat="1" x14ac:dyDescent="0.3">
      <c r="A139" s="115"/>
      <c r="B139" s="116"/>
      <c r="C139" s="116"/>
      <c r="D139" s="116"/>
      <c r="E139" s="116"/>
      <c r="F139" s="116" t="s">
        <v>498</v>
      </c>
      <c r="G139" s="116"/>
      <c r="H139" s="117"/>
      <c r="I139" s="118">
        <f>I123+I129+I135+I138</f>
        <v>352206</v>
      </c>
      <c r="J139" s="118">
        <f>J123+J129+J135+J138</f>
        <v>68143</v>
      </c>
      <c r="K139" s="118">
        <f>K123+K129+K135+K138</f>
        <v>232322</v>
      </c>
      <c r="L139" s="118">
        <f>L123+L129+L135+L138</f>
        <v>648000</v>
      </c>
      <c r="M139" s="121"/>
      <c r="N139" s="122"/>
      <c r="O139" s="118">
        <f>O123+O129+O135+O138</f>
        <v>752000</v>
      </c>
      <c r="Q139" s="131"/>
    </row>
    <row r="140" spans="1:17" s="119" customFormat="1" x14ac:dyDescent="0.3">
      <c r="A140" s="115"/>
      <c r="B140" s="116"/>
      <c r="C140" s="116"/>
      <c r="D140" s="116"/>
      <c r="E140" s="116"/>
      <c r="F140" s="116" t="s">
        <v>502</v>
      </c>
      <c r="G140" s="116"/>
      <c r="H140" s="117"/>
      <c r="I140" s="118">
        <f>I116+I139</f>
        <v>1033209</v>
      </c>
      <c r="J140" s="118">
        <f>J116+J139</f>
        <v>837258</v>
      </c>
      <c r="K140" s="118">
        <f>K116+K139</f>
        <v>976249</v>
      </c>
      <c r="L140" s="118">
        <f>L116+L139</f>
        <v>1776000</v>
      </c>
      <c r="M140" s="121"/>
      <c r="N140" s="122"/>
      <c r="O140" s="118">
        <f>O116+O139</f>
        <v>2253000</v>
      </c>
      <c r="Q140" s="131"/>
    </row>
    <row r="141" spans="1:17" s="119" customFormat="1" x14ac:dyDescent="0.3">
      <c r="A141" s="115"/>
      <c r="B141" s="116"/>
      <c r="C141" s="116"/>
      <c r="D141" s="116"/>
      <c r="E141" s="116"/>
      <c r="F141" s="116" t="s">
        <v>115</v>
      </c>
      <c r="G141" s="116"/>
      <c r="H141" s="117"/>
      <c r="I141" s="118">
        <f>I97+I140</f>
        <v>10102855.67</v>
      </c>
      <c r="J141" s="118">
        <f>J97+J140</f>
        <v>7508255.8799999999</v>
      </c>
      <c r="K141" s="118">
        <f>K97+K140</f>
        <v>12080374.300000001</v>
      </c>
      <c r="L141" s="118">
        <f>L97+L140</f>
        <v>13857720</v>
      </c>
      <c r="M141" s="121"/>
      <c r="N141" s="122"/>
      <c r="O141" s="118">
        <f>O97+O140</f>
        <v>13067920</v>
      </c>
      <c r="Q141" s="131"/>
    </row>
    <row r="142" spans="1:17" s="5" customFormat="1" x14ac:dyDescent="0.3">
      <c r="A142" s="95" t="s">
        <v>116</v>
      </c>
      <c r="B142" s="139"/>
      <c r="C142" s="139"/>
      <c r="D142" s="139"/>
      <c r="E142" s="139"/>
      <c r="F142" s="139"/>
      <c r="G142" s="139"/>
      <c r="H142" s="140"/>
      <c r="I142" s="68"/>
      <c r="J142" s="68"/>
      <c r="K142" s="68"/>
      <c r="L142" s="68"/>
      <c r="M142" s="135"/>
      <c r="N142" s="97"/>
      <c r="O142" s="68"/>
      <c r="Q142" s="72"/>
    </row>
    <row r="143" spans="1:17" s="5" customFormat="1" x14ac:dyDescent="0.3">
      <c r="A143" s="95" t="s">
        <v>120</v>
      </c>
      <c r="B143" s="139"/>
      <c r="C143" s="139"/>
      <c r="D143" s="139"/>
      <c r="E143" s="139"/>
      <c r="F143" s="139"/>
      <c r="G143" s="139"/>
      <c r="H143" s="140"/>
      <c r="I143" s="68"/>
      <c r="J143" s="68"/>
      <c r="K143" s="68"/>
      <c r="L143" s="68"/>
      <c r="M143" s="135"/>
      <c r="N143" s="97"/>
      <c r="O143" s="68"/>
      <c r="Q143" s="72"/>
    </row>
    <row r="144" spans="1:17" s="5" customFormat="1" x14ac:dyDescent="0.3">
      <c r="A144" s="95"/>
      <c r="B144" s="139" t="s">
        <v>192</v>
      </c>
      <c r="C144" s="139"/>
      <c r="D144" s="139"/>
      <c r="E144" s="139"/>
      <c r="F144" s="139"/>
      <c r="G144" s="139"/>
      <c r="H144" s="140"/>
      <c r="I144" s="68"/>
      <c r="J144" s="68"/>
      <c r="K144" s="68"/>
      <c r="L144" s="68"/>
      <c r="M144" s="135"/>
      <c r="N144" s="97"/>
      <c r="O144" s="68"/>
      <c r="Q144" s="72"/>
    </row>
    <row r="145" spans="1:17" s="5" customFormat="1" x14ac:dyDescent="0.3">
      <c r="A145" s="95"/>
      <c r="B145" s="139" t="s">
        <v>1</v>
      </c>
      <c r="C145" s="139"/>
      <c r="D145" s="139"/>
      <c r="E145" s="139"/>
      <c r="F145" s="139"/>
      <c r="G145" s="139"/>
      <c r="H145" s="140"/>
      <c r="I145" s="68"/>
      <c r="J145" s="68"/>
      <c r="K145" s="68"/>
      <c r="L145" s="68"/>
      <c r="M145" s="135"/>
      <c r="N145" s="97"/>
      <c r="O145" s="68"/>
      <c r="Q145" s="72"/>
    </row>
    <row r="146" spans="1:17" x14ac:dyDescent="0.3">
      <c r="A146" s="113"/>
      <c r="B146" s="111"/>
      <c r="C146" s="111" t="s">
        <v>277</v>
      </c>
      <c r="D146" s="111"/>
      <c r="E146" s="111"/>
      <c r="F146" s="111"/>
      <c r="G146" s="111"/>
      <c r="H146" s="112"/>
      <c r="I146" s="66">
        <v>0</v>
      </c>
      <c r="J146" s="66">
        <v>0</v>
      </c>
      <c r="K146" s="66">
        <v>15000</v>
      </c>
      <c r="L146" s="66">
        <v>90000</v>
      </c>
      <c r="M146" s="120">
        <f>Q146*100/L146</f>
        <v>-100</v>
      </c>
      <c r="N146" s="94" t="s">
        <v>496</v>
      </c>
      <c r="O146" s="66">
        <v>0</v>
      </c>
      <c r="Q146" s="71">
        <f t="shared" ref="Q146" si="28">O146-L146</f>
        <v>-90000</v>
      </c>
    </row>
    <row r="147" spans="1:17" s="119" customFormat="1" x14ac:dyDescent="0.3">
      <c r="A147" s="115"/>
      <c r="B147" s="116"/>
      <c r="C147" s="116"/>
      <c r="D147" s="116"/>
      <c r="E147" s="116"/>
      <c r="F147" s="116" t="s">
        <v>96</v>
      </c>
      <c r="G147" s="116"/>
      <c r="H147" s="117"/>
      <c r="I147" s="118">
        <f>SUM(I146)</f>
        <v>0</v>
      </c>
      <c r="J147" s="118">
        <f>SUM(J146)</f>
        <v>0</v>
      </c>
      <c r="K147" s="118">
        <f>SUM(K146)</f>
        <v>15000</v>
      </c>
      <c r="L147" s="118">
        <f>SUM(L146:L146)</f>
        <v>90000</v>
      </c>
      <c r="M147" s="121"/>
      <c r="N147" s="122"/>
      <c r="O147" s="118">
        <f>SUM(O146:O146)</f>
        <v>0</v>
      </c>
      <c r="Q147" s="131"/>
    </row>
    <row r="148" spans="1:17" s="5" customFormat="1" x14ac:dyDescent="0.3">
      <c r="A148" s="95"/>
      <c r="B148" s="139" t="s">
        <v>16</v>
      </c>
      <c r="C148" s="139"/>
      <c r="D148" s="139"/>
      <c r="E148" s="139"/>
      <c r="F148" s="139"/>
      <c r="G148" s="139"/>
      <c r="H148" s="140"/>
      <c r="I148" s="68"/>
      <c r="J148" s="68"/>
      <c r="K148" s="68"/>
      <c r="L148" s="68"/>
      <c r="M148" s="135"/>
      <c r="N148" s="97"/>
      <c r="O148" s="68"/>
      <c r="Q148" s="72"/>
    </row>
    <row r="149" spans="1:17" x14ac:dyDescent="0.3">
      <c r="A149" s="113"/>
      <c r="B149" s="111"/>
      <c r="C149" s="111" t="s">
        <v>97</v>
      </c>
      <c r="D149" s="111"/>
      <c r="E149" s="111"/>
      <c r="F149" s="111"/>
      <c r="G149" s="111"/>
      <c r="H149" s="112"/>
      <c r="I149" s="66"/>
      <c r="J149" s="66"/>
      <c r="K149" s="66">
        <v>180000</v>
      </c>
      <c r="L149" s="66">
        <v>240000</v>
      </c>
      <c r="M149" s="120">
        <f t="shared" ref="M149" si="29">Q149*100/L149</f>
        <v>-10</v>
      </c>
      <c r="N149" s="94" t="s">
        <v>496</v>
      </c>
      <c r="O149" s="66">
        <v>216000</v>
      </c>
      <c r="Q149" s="71">
        <f t="shared" ref="Q149" si="30">O149-L149</f>
        <v>-24000</v>
      </c>
    </row>
    <row r="150" spans="1:17" x14ac:dyDescent="0.3">
      <c r="A150" s="113"/>
      <c r="B150" s="111"/>
      <c r="C150" s="111" t="s">
        <v>282</v>
      </c>
      <c r="D150" s="111"/>
      <c r="E150" s="111"/>
      <c r="F150" s="111"/>
      <c r="G150" s="111"/>
      <c r="H150" s="112"/>
      <c r="I150" s="66">
        <v>0</v>
      </c>
      <c r="J150" s="66">
        <v>0</v>
      </c>
      <c r="K150" s="66">
        <v>0</v>
      </c>
      <c r="L150" s="66">
        <v>0</v>
      </c>
      <c r="M150" s="120"/>
      <c r="N150" s="94"/>
      <c r="O150" s="66">
        <v>0</v>
      </c>
    </row>
    <row r="151" spans="1:17" x14ac:dyDescent="0.3">
      <c r="A151" s="113"/>
      <c r="B151" s="111"/>
      <c r="C151" s="111"/>
      <c r="D151" s="111" t="s">
        <v>283</v>
      </c>
      <c r="E151" s="111"/>
      <c r="F151" s="111"/>
      <c r="G151" s="111"/>
      <c r="H151" s="112"/>
      <c r="I151" s="66">
        <v>115200</v>
      </c>
      <c r="J151" s="66">
        <v>115200</v>
      </c>
      <c r="K151" s="66">
        <v>120300</v>
      </c>
      <c r="L151" s="66">
        <v>85000</v>
      </c>
      <c r="M151" s="120">
        <f t="shared" ref="M151:M153" si="31">Q151*100/L151</f>
        <v>17.647058823529413</v>
      </c>
      <c r="N151" s="94" t="s">
        <v>496</v>
      </c>
      <c r="O151" s="66">
        <v>100000</v>
      </c>
      <c r="Q151" s="71">
        <f t="shared" ref="Q151:Q155" si="32">O151-L151</f>
        <v>15000</v>
      </c>
    </row>
    <row r="152" spans="1:17" x14ac:dyDescent="0.3">
      <c r="A152" s="113"/>
      <c r="B152" s="111"/>
      <c r="C152" s="111"/>
      <c r="D152" s="111" t="s">
        <v>286</v>
      </c>
      <c r="E152" s="111"/>
      <c r="F152" s="111"/>
      <c r="G152" s="111"/>
      <c r="H152" s="112"/>
      <c r="I152" s="66">
        <v>0</v>
      </c>
      <c r="J152" s="66">
        <v>10500</v>
      </c>
      <c r="K152" s="66">
        <v>114650</v>
      </c>
      <c r="L152" s="66">
        <v>120000</v>
      </c>
      <c r="M152" s="120">
        <f t="shared" si="31"/>
        <v>-8.3333333333333339</v>
      </c>
      <c r="N152" s="94" t="s">
        <v>496</v>
      </c>
      <c r="O152" s="66">
        <v>110000</v>
      </c>
      <c r="Q152" s="71">
        <f t="shared" si="32"/>
        <v>-10000</v>
      </c>
    </row>
    <row r="153" spans="1:17" x14ac:dyDescent="0.3">
      <c r="A153" s="113"/>
      <c r="B153" s="111"/>
      <c r="C153" s="111"/>
      <c r="D153" s="111" t="s">
        <v>503</v>
      </c>
      <c r="E153" s="111"/>
      <c r="F153" s="111"/>
      <c r="G153" s="111"/>
      <c r="H153" s="112"/>
      <c r="I153" s="66">
        <v>0</v>
      </c>
      <c r="J153" s="66">
        <v>0</v>
      </c>
      <c r="K153" s="66">
        <v>0</v>
      </c>
      <c r="L153" s="66">
        <v>50000</v>
      </c>
      <c r="M153" s="120">
        <f t="shared" si="31"/>
        <v>-100</v>
      </c>
      <c r="N153" s="94" t="s">
        <v>496</v>
      </c>
      <c r="O153" s="66">
        <v>0</v>
      </c>
      <c r="Q153" s="71">
        <f t="shared" si="32"/>
        <v>-50000</v>
      </c>
    </row>
    <row r="154" spans="1:17" x14ac:dyDescent="0.3">
      <c r="A154" s="113"/>
      <c r="B154" s="111"/>
      <c r="C154" s="111"/>
      <c r="D154" s="111" t="s">
        <v>504</v>
      </c>
      <c r="E154" s="111"/>
      <c r="F154" s="111"/>
      <c r="G154" s="111"/>
      <c r="H154" s="112"/>
      <c r="I154" s="66">
        <v>0</v>
      </c>
      <c r="J154" s="66">
        <v>0</v>
      </c>
      <c r="K154" s="66">
        <v>0</v>
      </c>
      <c r="L154" s="66">
        <v>20000</v>
      </c>
      <c r="M154" s="120">
        <f>Q154*100/L154</f>
        <v>-100</v>
      </c>
      <c r="N154" s="94" t="s">
        <v>496</v>
      </c>
      <c r="O154" s="66">
        <v>0</v>
      </c>
      <c r="Q154" s="71">
        <f t="shared" si="32"/>
        <v>-20000</v>
      </c>
    </row>
    <row r="155" spans="1:17" x14ac:dyDescent="0.3">
      <c r="A155" s="113"/>
      <c r="B155" s="111"/>
      <c r="C155" s="111" t="s">
        <v>17</v>
      </c>
      <c r="D155" s="111"/>
      <c r="E155" s="111"/>
      <c r="F155" s="111"/>
      <c r="G155" s="111"/>
      <c r="H155" s="112"/>
      <c r="I155" s="66">
        <v>0</v>
      </c>
      <c r="J155" s="66">
        <v>0</v>
      </c>
      <c r="K155" s="66">
        <v>0</v>
      </c>
      <c r="L155" s="66">
        <v>0</v>
      </c>
      <c r="M155" s="120">
        <f>Q155*100/O155</f>
        <v>100</v>
      </c>
      <c r="N155" s="94" t="s">
        <v>496</v>
      </c>
      <c r="O155" s="66">
        <v>70000</v>
      </c>
      <c r="Q155" s="71">
        <f t="shared" si="32"/>
        <v>70000</v>
      </c>
    </row>
    <row r="156" spans="1:17" s="119" customFormat="1" x14ac:dyDescent="0.3">
      <c r="A156" s="115"/>
      <c r="B156" s="116"/>
      <c r="C156" s="116"/>
      <c r="D156" s="116"/>
      <c r="E156" s="116"/>
      <c r="F156" s="116" t="s">
        <v>99</v>
      </c>
      <c r="G156" s="116"/>
      <c r="H156" s="117"/>
      <c r="I156" s="118">
        <f>SUM(I150:I155)</f>
        <v>115200</v>
      </c>
      <c r="J156" s="118">
        <f>SUM(J150:J155)</f>
        <v>125700</v>
      </c>
      <c r="K156" s="118">
        <f>SUM(K149:K155)</f>
        <v>414950</v>
      </c>
      <c r="L156" s="118">
        <f>SUM(L149:L155)</f>
        <v>515000</v>
      </c>
      <c r="M156" s="121"/>
      <c r="N156" s="122"/>
      <c r="O156" s="118">
        <f>SUM(O149:O155)</f>
        <v>496000</v>
      </c>
      <c r="P156" s="239"/>
      <c r="Q156" s="131"/>
    </row>
    <row r="157" spans="1:17" s="5" customFormat="1" x14ac:dyDescent="0.3">
      <c r="A157" s="123"/>
      <c r="B157" s="124"/>
      <c r="C157" s="124"/>
      <c r="D157" s="124"/>
      <c r="E157" s="124"/>
      <c r="F157" s="124"/>
      <c r="G157" s="124"/>
      <c r="H157" s="125"/>
      <c r="I157" s="295" t="s">
        <v>88</v>
      </c>
      <c r="J157" s="295"/>
      <c r="K157" s="294"/>
      <c r="L157" s="293" t="s">
        <v>70</v>
      </c>
      <c r="M157" s="295"/>
      <c r="N157" s="295"/>
      <c r="O157" s="294"/>
      <c r="P157" s="254" t="s">
        <v>595</v>
      </c>
      <c r="Q157" s="72"/>
    </row>
    <row r="158" spans="1:17" s="5" customFormat="1" x14ac:dyDescent="0.3">
      <c r="A158" s="126"/>
      <c r="B158" s="127"/>
      <c r="C158" s="127"/>
      <c r="D158" s="127"/>
      <c r="E158" s="127"/>
      <c r="F158" s="127"/>
      <c r="G158" s="127"/>
      <c r="H158" s="128"/>
      <c r="I158" s="129" t="s">
        <v>66</v>
      </c>
      <c r="J158" s="129" t="s">
        <v>67</v>
      </c>
      <c r="K158" s="129" t="s">
        <v>69</v>
      </c>
      <c r="L158" s="129" t="s">
        <v>199</v>
      </c>
      <c r="M158" s="293" t="s">
        <v>68</v>
      </c>
      <c r="N158" s="294"/>
      <c r="O158" s="129" t="s">
        <v>207</v>
      </c>
      <c r="P158" s="20"/>
      <c r="Q158" s="130"/>
    </row>
    <row r="159" spans="1:17" s="5" customFormat="1" x14ac:dyDescent="0.3">
      <c r="A159" s="95"/>
      <c r="B159" s="139" t="s">
        <v>18</v>
      </c>
      <c r="C159" s="139"/>
      <c r="D159" s="139"/>
      <c r="E159" s="139"/>
      <c r="F159" s="139"/>
      <c r="G159" s="139"/>
      <c r="H159" s="140"/>
      <c r="I159" s="68"/>
      <c r="J159" s="68"/>
      <c r="K159" s="68"/>
      <c r="L159" s="68"/>
      <c r="M159" s="135"/>
      <c r="N159" s="97"/>
      <c r="O159" s="68"/>
      <c r="Q159" s="72"/>
    </row>
    <row r="160" spans="1:17" x14ac:dyDescent="0.3">
      <c r="A160" s="113"/>
      <c r="B160" s="111"/>
      <c r="C160" s="111" t="s">
        <v>117</v>
      </c>
      <c r="D160" s="111"/>
      <c r="E160" s="111"/>
      <c r="F160" s="111"/>
      <c r="G160" s="111"/>
      <c r="H160" s="112"/>
      <c r="I160" s="66">
        <v>0</v>
      </c>
      <c r="J160" s="66">
        <v>0</v>
      </c>
      <c r="K160" s="66">
        <v>9910</v>
      </c>
      <c r="L160" s="66">
        <v>20000</v>
      </c>
      <c r="M160" s="120">
        <f t="shared" ref="M160:M163" si="33">Q160*100/L160</f>
        <v>0</v>
      </c>
      <c r="N160" s="94" t="s">
        <v>496</v>
      </c>
      <c r="O160" s="66">
        <v>20000</v>
      </c>
      <c r="Q160" s="71">
        <f t="shared" ref="Q160:Q163" si="34">O160-L160</f>
        <v>0</v>
      </c>
    </row>
    <row r="161" spans="1:17" x14ac:dyDescent="0.3">
      <c r="A161" s="113"/>
      <c r="B161" s="111"/>
      <c r="C161" s="111" t="s">
        <v>134</v>
      </c>
      <c r="D161" s="111"/>
      <c r="E161" s="111"/>
      <c r="F161" s="111"/>
      <c r="G161" s="111"/>
      <c r="H161" s="112"/>
      <c r="I161" s="66">
        <v>0</v>
      </c>
      <c r="J161" s="66">
        <v>0</v>
      </c>
      <c r="K161" s="66">
        <v>0</v>
      </c>
      <c r="L161" s="66">
        <v>10000</v>
      </c>
      <c r="M161" s="120">
        <f t="shared" si="33"/>
        <v>0</v>
      </c>
      <c r="N161" s="94" t="s">
        <v>496</v>
      </c>
      <c r="O161" s="66">
        <v>10000</v>
      </c>
      <c r="Q161" s="71">
        <f t="shared" si="34"/>
        <v>0</v>
      </c>
    </row>
    <row r="162" spans="1:17" x14ac:dyDescent="0.3">
      <c r="A162" s="113"/>
      <c r="B162" s="111"/>
      <c r="C162" s="111" t="s">
        <v>118</v>
      </c>
      <c r="D162" s="111"/>
      <c r="E162" s="111"/>
      <c r="F162" s="111"/>
      <c r="G162" s="111"/>
      <c r="H162" s="112"/>
      <c r="I162" s="66">
        <v>0</v>
      </c>
      <c r="J162" s="66">
        <v>0</v>
      </c>
      <c r="K162" s="66">
        <v>48800</v>
      </c>
      <c r="L162" s="66">
        <v>60000</v>
      </c>
      <c r="M162" s="120">
        <f t="shared" si="33"/>
        <v>0</v>
      </c>
      <c r="N162" s="94" t="s">
        <v>496</v>
      </c>
      <c r="O162" s="66">
        <v>60000</v>
      </c>
      <c r="Q162" s="71">
        <f t="shared" si="34"/>
        <v>0</v>
      </c>
    </row>
    <row r="163" spans="1:17" x14ac:dyDescent="0.3">
      <c r="A163" s="113"/>
      <c r="B163" s="111"/>
      <c r="C163" s="111" t="s">
        <v>290</v>
      </c>
      <c r="D163" s="111"/>
      <c r="E163" s="111"/>
      <c r="F163" s="111"/>
      <c r="G163" s="111"/>
      <c r="H163" s="112"/>
      <c r="I163" s="66">
        <v>0</v>
      </c>
      <c r="J163" s="66">
        <v>19373.650000000001</v>
      </c>
      <c r="K163" s="66">
        <v>18500</v>
      </c>
      <c r="L163" s="66">
        <v>30000</v>
      </c>
      <c r="M163" s="120">
        <f t="shared" si="33"/>
        <v>0</v>
      </c>
      <c r="N163" s="94" t="s">
        <v>496</v>
      </c>
      <c r="O163" s="66">
        <v>30000</v>
      </c>
      <c r="Q163" s="71">
        <f t="shared" si="34"/>
        <v>0</v>
      </c>
    </row>
    <row r="164" spans="1:17" s="119" customFormat="1" x14ac:dyDescent="0.3">
      <c r="A164" s="115"/>
      <c r="B164" s="116"/>
      <c r="C164" s="116"/>
      <c r="D164" s="116"/>
      <c r="E164" s="116"/>
      <c r="F164" s="116" t="s">
        <v>106</v>
      </c>
      <c r="G164" s="116"/>
      <c r="H164" s="117"/>
      <c r="I164" s="118">
        <f>SUM(I160:I163)</f>
        <v>0</v>
      </c>
      <c r="J164" s="118">
        <f>SUM(J160:J163)</f>
        <v>19373.650000000001</v>
      </c>
      <c r="K164" s="118">
        <f>SUM(K160:K163)</f>
        <v>77210</v>
      </c>
      <c r="L164" s="118">
        <f>SUM(L160:L163)</f>
        <v>120000</v>
      </c>
      <c r="M164" s="121"/>
      <c r="N164" s="122"/>
      <c r="O164" s="118">
        <f>SUM(O160:O163)</f>
        <v>120000</v>
      </c>
      <c r="Q164" s="131"/>
    </row>
    <row r="165" spans="1:17" s="119" customFormat="1" x14ac:dyDescent="0.3">
      <c r="A165" s="115"/>
      <c r="B165" s="116"/>
      <c r="C165" s="116"/>
      <c r="D165" s="116"/>
      <c r="E165" s="116"/>
      <c r="F165" s="116" t="s">
        <v>498</v>
      </c>
      <c r="G165" s="116"/>
      <c r="H165" s="117"/>
      <c r="I165" s="118">
        <f>I147+I156+I164</f>
        <v>115200</v>
      </c>
      <c r="J165" s="118">
        <f>J147+J156+J164</f>
        <v>145073.65</v>
      </c>
      <c r="K165" s="118">
        <f>K147+K156+K164</f>
        <v>507160</v>
      </c>
      <c r="L165" s="118">
        <f>L147+L156+L164</f>
        <v>725000</v>
      </c>
      <c r="M165" s="121"/>
      <c r="N165" s="122"/>
      <c r="O165" s="118">
        <f>O147+O156+O164</f>
        <v>616000</v>
      </c>
      <c r="Q165" s="131"/>
    </row>
    <row r="166" spans="1:17" x14ac:dyDescent="0.3">
      <c r="A166" s="113"/>
      <c r="B166" s="111" t="s">
        <v>25</v>
      </c>
      <c r="C166" s="111"/>
      <c r="D166" s="111"/>
      <c r="E166" s="111"/>
      <c r="F166" s="111"/>
      <c r="G166" s="111"/>
      <c r="H166" s="112"/>
      <c r="I166" s="66"/>
      <c r="J166" s="66"/>
      <c r="K166" s="66"/>
      <c r="L166" s="66"/>
      <c r="M166" s="120"/>
      <c r="N166" s="94"/>
      <c r="O166" s="66"/>
    </row>
    <row r="167" spans="1:17" x14ac:dyDescent="0.3">
      <c r="A167" s="113"/>
      <c r="B167" s="111" t="s">
        <v>26</v>
      </c>
      <c r="C167" s="111"/>
      <c r="D167" s="111"/>
      <c r="E167" s="111"/>
      <c r="F167" s="111"/>
      <c r="G167" s="111"/>
      <c r="H167" s="112"/>
      <c r="I167" s="66"/>
      <c r="J167" s="66"/>
      <c r="K167" s="66"/>
      <c r="L167" s="66"/>
      <c r="M167" s="120"/>
      <c r="N167" s="94"/>
      <c r="O167" s="66"/>
    </row>
    <row r="168" spans="1:17" x14ac:dyDescent="0.3">
      <c r="A168" s="113"/>
      <c r="B168" s="111"/>
      <c r="C168" s="111" t="s">
        <v>28</v>
      </c>
      <c r="D168" s="111"/>
      <c r="E168" s="111"/>
      <c r="F168" s="111"/>
      <c r="G168" s="111"/>
      <c r="H168" s="112"/>
      <c r="I168" s="66"/>
      <c r="J168" s="66"/>
      <c r="K168" s="66"/>
      <c r="L168" s="66"/>
      <c r="M168" s="120"/>
      <c r="N168" s="94"/>
      <c r="O168" s="66"/>
    </row>
    <row r="169" spans="1:17" x14ac:dyDescent="0.3">
      <c r="A169" s="113"/>
      <c r="B169" s="111"/>
      <c r="C169" s="111"/>
      <c r="D169" s="111" t="s">
        <v>353</v>
      </c>
      <c r="E169" s="111"/>
      <c r="F169" s="111"/>
      <c r="G169" s="111"/>
      <c r="H169" s="112"/>
      <c r="I169" s="66">
        <v>0</v>
      </c>
      <c r="J169" s="66">
        <v>0</v>
      </c>
      <c r="K169" s="66">
        <v>0</v>
      </c>
      <c r="L169" s="66">
        <v>0</v>
      </c>
      <c r="M169" s="120">
        <f>Q169*100/O169</f>
        <v>100</v>
      </c>
      <c r="N169" s="94" t="s">
        <v>496</v>
      </c>
      <c r="O169" s="66">
        <v>32000</v>
      </c>
      <c r="Q169" s="71">
        <f t="shared" ref="Q169" si="35">O169-L169</f>
        <v>32000</v>
      </c>
    </row>
    <row r="170" spans="1:17" s="119" customFormat="1" x14ac:dyDescent="0.3">
      <c r="A170" s="115"/>
      <c r="B170" s="116"/>
      <c r="C170" s="116"/>
      <c r="D170" s="116"/>
      <c r="E170" s="116"/>
      <c r="F170" s="116" t="s">
        <v>109</v>
      </c>
      <c r="G170" s="116"/>
      <c r="H170" s="117"/>
      <c r="I170" s="118">
        <f>SUM(I169)</f>
        <v>0</v>
      </c>
      <c r="J170" s="118">
        <f>SUM(J169)</f>
        <v>0</v>
      </c>
      <c r="K170" s="118">
        <f>SUM(K169)</f>
        <v>0</v>
      </c>
      <c r="L170" s="118">
        <f>SUM(L169)</f>
        <v>0</v>
      </c>
      <c r="M170" s="121"/>
      <c r="N170" s="122"/>
      <c r="O170" s="118">
        <f>SUM(O169)</f>
        <v>32000</v>
      </c>
      <c r="Q170" s="131"/>
    </row>
    <row r="171" spans="1:17" s="119" customFormat="1" x14ac:dyDescent="0.3">
      <c r="A171" s="115"/>
      <c r="B171" s="116"/>
      <c r="C171" s="116"/>
      <c r="D171" s="116"/>
      <c r="E171" s="116"/>
      <c r="F171" s="116" t="s">
        <v>110</v>
      </c>
      <c r="G171" s="116"/>
      <c r="H171" s="117"/>
      <c r="I171" s="118">
        <f>I170</f>
        <v>0</v>
      </c>
      <c r="J171" s="118">
        <f>J170</f>
        <v>0</v>
      </c>
      <c r="K171" s="118">
        <f>K170</f>
        <v>0</v>
      </c>
      <c r="L171" s="118">
        <f>L170</f>
        <v>0</v>
      </c>
      <c r="M171" s="121"/>
      <c r="N171" s="122"/>
      <c r="O171" s="118">
        <f>O170</f>
        <v>32000</v>
      </c>
      <c r="Q171" s="131"/>
    </row>
    <row r="172" spans="1:17" s="119" customFormat="1" x14ac:dyDescent="0.3">
      <c r="A172" s="115"/>
      <c r="B172" s="116"/>
      <c r="C172" s="116"/>
      <c r="D172" s="116"/>
      <c r="E172" s="116"/>
      <c r="F172" s="116" t="s">
        <v>505</v>
      </c>
      <c r="G172" s="116"/>
      <c r="H172" s="117"/>
      <c r="I172" s="118">
        <f>I165+I171</f>
        <v>115200</v>
      </c>
      <c r="J172" s="118">
        <f>J165+J171</f>
        <v>145073.65</v>
      </c>
      <c r="K172" s="118">
        <f>K156+K171</f>
        <v>414950</v>
      </c>
      <c r="L172" s="118">
        <f>L165+L171</f>
        <v>725000</v>
      </c>
      <c r="M172" s="121"/>
      <c r="N172" s="122"/>
      <c r="O172" s="118">
        <f>O165+O171</f>
        <v>648000</v>
      </c>
      <c r="Q172" s="131"/>
    </row>
    <row r="173" spans="1:17" s="119" customFormat="1" x14ac:dyDescent="0.3">
      <c r="A173" s="115"/>
      <c r="B173" s="116"/>
      <c r="C173" s="116"/>
      <c r="D173" s="116"/>
      <c r="E173" s="116"/>
      <c r="F173" s="116" t="s">
        <v>121</v>
      </c>
      <c r="G173" s="116"/>
      <c r="H173" s="117"/>
      <c r="I173" s="118">
        <f>I172</f>
        <v>115200</v>
      </c>
      <c r="J173" s="118">
        <f>J172</f>
        <v>145073.65</v>
      </c>
      <c r="K173" s="118">
        <f>K172</f>
        <v>414950</v>
      </c>
      <c r="L173" s="118">
        <f>L172</f>
        <v>725000</v>
      </c>
      <c r="M173" s="121"/>
      <c r="N173" s="122"/>
      <c r="O173" s="118">
        <f>O172</f>
        <v>648000</v>
      </c>
      <c r="Q173" s="131"/>
    </row>
    <row r="174" spans="1:17" s="34" customFormat="1" x14ac:dyDescent="0.3">
      <c r="A174" s="153"/>
      <c r="B174" s="154"/>
      <c r="C174" s="154"/>
      <c r="D174" s="154"/>
      <c r="E174" s="154"/>
      <c r="F174" s="154"/>
      <c r="G174" s="154"/>
      <c r="H174" s="155"/>
      <c r="I174" s="156"/>
      <c r="J174" s="156"/>
      <c r="K174" s="156"/>
      <c r="L174" s="156"/>
      <c r="M174" s="157"/>
      <c r="N174" s="158"/>
      <c r="O174" s="156"/>
      <c r="Q174" s="159"/>
    </row>
    <row r="175" spans="1:17" s="34" customFormat="1" x14ac:dyDescent="0.3">
      <c r="A175" s="153"/>
      <c r="B175" s="154"/>
      <c r="C175" s="154"/>
      <c r="D175" s="154"/>
      <c r="E175" s="154"/>
      <c r="F175" s="154"/>
      <c r="G175" s="154"/>
      <c r="H175" s="155"/>
      <c r="I175" s="156"/>
      <c r="J175" s="156"/>
      <c r="K175" s="156"/>
      <c r="L175" s="156"/>
      <c r="M175" s="157"/>
      <c r="N175" s="158"/>
      <c r="O175" s="156"/>
      <c r="Q175" s="159"/>
    </row>
    <row r="176" spans="1:17" s="34" customFormat="1" x14ac:dyDescent="0.3">
      <c r="A176" s="153"/>
      <c r="B176" s="154"/>
      <c r="C176" s="154"/>
      <c r="D176" s="154"/>
      <c r="E176" s="154"/>
      <c r="F176" s="154"/>
      <c r="G176" s="154"/>
      <c r="H176" s="155"/>
      <c r="I176" s="156"/>
      <c r="J176" s="156"/>
      <c r="K176" s="156"/>
      <c r="L176" s="156"/>
      <c r="M176" s="157"/>
      <c r="N176" s="158"/>
      <c r="O176" s="156"/>
      <c r="Q176" s="159"/>
    </row>
    <row r="177" spans="1:17" s="34" customFormat="1" x14ac:dyDescent="0.3">
      <c r="A177" s="153"/>
      <c r="B177" s="154"/>
      <c r="C177" s="154"/>
      <c r="D177" s="154"/>
      <c r="E177" s="154"/>
      <c r="F177" s="154"/>
      <c r="G177" s="154"/>
      <c r="H177" s="155"/>
      <c r="I177" s="156"/>
      <c r="J177" s="156"/>
      <c r="K177" s="156"/>
      <c r="L177" s="156"/>
      <c r="M177" s="157"/>
      <c r="N177" s="158"/>
      <c r="O177" s="156"/>
      <c r="Q177" s="159"/>
    </row>
    <row r="178" spans="1:17" s="34" customFormat="1" x14ac:dyDescent="0.3">
      <c r="A178" s="153"/>
      <c r="B178" s="154"/>
      <c r="C178" s="154"/>
      <c r="D178" s="154"/>
      <c r="E178" s="154"/>
      <c r="F178" s="154"/>
      <c r="G178" s="154"/>
      <c r="H178" s="155"/>
      <c r="I178" s="156"/>
      <c r="J178" s="156"/>
      <c r="K178" s="156"/>
      <c r="L178" s="156"/>
      <c r="M178" s="157"/>
      <c r="N178" s="158"/>
      <c r="O178" s="156"/>
      <c r="Q178" s="159"/>
    </row>
    <row r="179" spans="1:17" s="34" customFormat="1" x14ac:dyDescent="0.3">
      <c r="A179" s="153"/>
      <c r="B179" s="154"/>
      <c r="C179" s="154"/>
      <c r="D179" s="154"/>
      <c r="E179" s="154"/>
      <c r="F179" s="154"/>
      <c r="G179" s="154"/>
      <c r="H179" s="155"/>
      <c r="I179" s="156"/>
      <c r="J179" s="156"/>
      <c r="K179" s="156"/>
      <c r="L179" s="156"/>
      <c r="M179" s="157"/>
      <c r="N179" s="158"/>
      <c r="O179" s="156"/>
      <c r="Q179" s="159"/>
    </row>
    <row r="180" spans="1:17" s="34" customFormat="1" x14ac:dyDescent="0.3">
      <c r="A180" s="153"/>
      <c r="B180" s="154"/>
      <c r="C180" s="154"/>
      <c r="D180" s="154"/>
      <c r="E180" s="154"/>
      <c r="F180" s="154"/>
      <c r="G180" s="154"/>
      <c r="H180" s="155"/>
      <c r="I180" s="156"/>
      <c r="J180" s="156"/>
      <c r="K180" s="156"/>
      <c r="L180" s="156"/>
      <c r="M180" s="157"/>
      <c r="N180" s="158"/>
      <c r="O180" s="156"/>
      <c r="Q180" s="159"/>
    </row>
    <row r="181" spans="1:17" s="34" customFormat="1" x14ac:dyDescent="0.3">
      <c r="A181" s="153"/>
      <c r="B181" s="154"/>
      <c r="C181" s="154"/>
      <c r="D181" s="154"/>
      <c r="E181" s="154"/>
      <c r="F181" s="154"/>
      <c r="G181" s="154"/>
      <c r="H181" s="155"/>
      <c r="I181" s="156"/>
      <c r="J181" s="156"/>
      <c r="K181" s="156"/>
      <c r="L181" s="156"/>
      <c r="M181" s="157"/>
      <c r="N181" s="158"/>
      <c r="O181" s="156"/>
      <c r="Q181" s="159"/>
    </row>
    <row r="182" spans="1:17" s="34" customFormat="1" x14ac:dyDescent="0.3">
      <c r="A182" s="153"/>
      <c r="B182" s="154"/>
      <c r="C182" s="154"/>
      <c r="D182" s="154"/>
      <c r="E182" s="154"/>
      <c r="F182" s="154"/>
      <c r="G182" s="154"/>
      <c r="H182" s="155"/>
      <c r="I182" s="156"/>
      <c r="J182" s="156"/>
      <c r="K182" s="156"/>
      <c r="L182" s="156"/>
      <c r="M182" s="157"/>
      <c r="N182" s="158"/>
      <c r="O182" s="156"/>
      <c r="P182" s="238"/>
      <c r="Q182" s="159"/>
    </row>
    <row r="183" spans="1:17" s="5" customFormat="1" x14ac:dyDescent="0.3">
      <c r="A183" s="123"/>
      <c r="B183" s="124"/>
      <c r="C183" s="124"/>
      <c r="D183" s="124"/>
      <c r="E183" s="124"/>
      <c r="F183" s="124"/>
      <c r="G183" s="124"/>
      <c r="H183" s="125"/>
      <c r="I183" s="295" t="s">
        <v>88</v>
      </c>
      <c r="J183" s="295"/>
      <c r="K183" s="294"/>
      <c r="L183" s="293" t="s">
        <v>70</v>
      </c>
      <c r="M183" s="295"/>
      <c r="N183" s="295"/>
      <c r="O183" s="294"/>
      <c r="P183" s="254" t="s">
        <v>596</v>
      </c>
      <c r="Q183" s="72"/>
    </row>
    <row r="184" spans="1:17" s="5" customFormat="1" x14ac:dyDescent="0.3">
      <c r="A184" s="126"/>
      <c r="B184" s="127"/>
      <c r="C184" s="127"/>
      <c r="D184" s="127"/>
      <c r="E184" s="127"/>
      <c r="F184" s="127"/>
      <c r="G184" s="127"/>
      <c r="H184" s="128"/>
      <c r="I184" s="129" t="s">
        <v>66</v>
      </c>
      <c r="J184" s="129" t="s">
        <v>67</v>
      </c>
      <c r="K184" s="129" t="s">
        <v>69</v>
      </c>
      <c r="L184" s="129" t="s">
        <v>199</v>
      </c>
      <c r="M184" s="293" t="s">
        <v>68</v>
      </c>
      <c r="N184" s="294"/>
      <c r="O184" s="129" t="s">
        <v>207</v>
      </c>
      <c r="P184" s="20"/>
      <c r="Q184" s="130"/>
    </row>
    <row r="185" spans="1:17" s="5" customFormat="1" x14ac:dyDescent="0.3">
      <c r="A185" s="95" t="s">
        <v>122</v>
      </c>
      <c r="B185" s="139"/>
      <c r="C185" s="139"/>
      <c r="D185" s="139"/>
      <c r="E185" s="139"/>
      <c r="F185" s="139"/>
      <c r="G185" s="139"/>
      <c r="H185" s="140"/>
      <c r="I185" s="68"/>
      <c r="J185" s="68"/>
      <c r="K185" s="68"/>
      <c r="L185" s="68"/>
      <c r="M185" s="135"/>
      <c r="N185" s="97"/>
      <c r="O185" s="68"/>
      <c r="Q185" s="72"/>
    </row>
    <row r="186" spans="1:17" s="5" customFormat="1" x14ac:dyDescent="0.3">
      <c r="A186" s="95" t="s">
        <v>123</v>
      </c>
      <c r="B186" s="139"/>
      <c r="C186" s="139"/>
      <c r="D186" s="139"/>
      <c r="E186" s="139"/>
      <c r="F186" s="139"/>
      <c r="G186" s="139"/>
      <c r="H186" s="140"/>
      <c r="I186" s="68"/>
      <c r="J186" s="68"/>
      <c r="K186" s="68"/>
      <c r="L186" s="68"/>
      <c r="M186" s="135"/>
      <c r="N186" s="97"/>
      <c r="O186" s="68"/>
      <c r="Q186" s="72"/>
    </row>
    <row r="187" spans="1:17" s="5" customFormat="1" x14ac:dyDescent="0.3">
      <c r="A187" s="95"/>
      <c r="B187" s="139" t="s">
        <v>6</v>
      </c>
      <c r="C187" s="139"/>
      <c r="D187" s="139"/>
      <c r="E187" s="139"/>
      <c r="F187" s="139"/>
      <c r="G187" s="139"/>
      <c r="H187" s="140"/>
      <c r="I187" s="68"/>
      <c r="J187" s="68"/>
      <c r="K187" s="68"/>
      <c r="L187" s="68"/>
      <c r="M187" s="135"/>
      <c r="N187" s="97"/>
      <c r="O187" s="68"/>
      <c r="Q187" s="72"/>
    </row>
    <row r="188" spans="1:17" s="5" customFormat="1" x14ac:dyDescent="0.3">
      <c r="A188" s="95"/>
      <c r="B188" s="139" t="s">
        <v>9</v>
      </c>
      <c r="C188" s="139"/>
      <c r="D188" s="139"/>
      <c r="E188" s="139"/>
      <c r="F188" s="139"/>
      <c r="G188" s="139"/>
      <c r="H188" s="140"/>
      <c r="I188" s="68"/>
      <c r="J188" s="68"/>
      <c r="K188" s="68"/>
      <c r="L188" s="68"/>
      <c r="M188" s="135"/>
      <c r="N188" s="97"/>
      <c r="O188" s="68"/>
      <c r="Q188" s="72"/>
    </row>
    <row r="189" spans="1:17" x14ac:dyDescent="0.3">
      <c r="A189" s="113"/>
      <c r="B189" s="111"/>
      <c r="C189" s="111" t="s">
        <v>10</v>
      </c>
      <c r="D189" s="111"/>
      <c r="E189" s="111"/>
      <c r="F189" s="111"/>
      <c r="G189" s="111"/>
      <c r="H189" s="112"/>
      <c r="I189" s="66">
        <v>0</v>
      </c>
      <c r="J189" s="66">
        <v>0</v>
      </c>
      <c r="K189" s="66">
        <v>0</v>
      </c>
      <c r="L189" s="66">
        <v>472000</v>
      </c>
      <c r="M189" s="120">
        <f>Q189*100/L189</f>
        <v>22.881355932203391</v>
      </c>
      <c r="N189" s="94" t="s">
        <v>496</v>
      </c>
      <c r="O189" s="66">
        <v>580000</v>
      </c>
      <c r="Q189" s="71">
        <f t="shared" ref="Q189:Q192" si="36">O189-L189</f>
        <v>108000</v>
      </c>
    </row>
    <row r="190" spans="1:17" x14ac:dyDescent="0.3">
      <c r="A190" s="113"/>
      <c r="B190" s="111"/>
      <c r="C190" s="111" t="s">
        <v>11</v>
      </c>
      <c r="D190" s="111"/>
      <c r="E190" s="111"/>
      <c r="F190" s="111"/>
      <c r="G190" s="111"/>
      <c r="H190" s="112"/>
      <c r="I190" s="66">
        <v>0</v>
      </c>
      <c r="J190" s="66">
        <v>0</v>
      </c>
      <c r="K190" s="66">
        <v>0</v>
      </c>
      <c r="L190" s="66">
        <v>42000</v>
      </c>
      <c r="M190" s="120">
        <f>Q190*100/L190</f>
        <v>0</v>
      </c>
      <c r="N190" s="94" t="s">
        <v>496</v>
      </c>
      <c r="O190" s="66">
        <v>42000</v>
      </c>
      <c r="Q190" s="71">
        <f t="shared" si="36"/>
        <v>0</v>
      </c>
    </row>
    <row r="191" spans="1:17" x14ac:dyDescent="0.3">
      <c r="A191" s="113"/>
      <c r="B191" s="111"/>
      <c r="C191" s="111" t="s">
        <v>190</v>
      </c>
      <c r="D191" s="111"/>
      <c r="E191" s="111"/>
      <c r="F191" s="111"/>
      <c r="G191" s="111"/>
      <c r="H191" s="112"/>
      <c r="I191" s="66">
        <v>0</v>
      </c>
      <c r="J191" s="66">
        <v>0</v>
      </c>
      <c r="K191" s="66">
        <v>0</v>
      </c>
      <c r="L191" s="66">
        <v>505100</v>
      </c>
      <c r="M191" s="120">
        <f>Q191*100/L191</f>
        <v>38.586418530983963</v>
      </c>
      <c r="N191" s="94" t="s">
        <v>496</v>
      </c>
      <c r="O191" s="66">
        <v>700000</v>
      </c>
      <c r="Q191" s="71">
        <f t="shared" si="36"/>
        <v>194900</v>
      </c>
    </row>
    <row r="192" spans="1:17" x14ac:dyDescent="0.3">
      <c r="A192" s="113"/>
      <c r="B192" s="111"/>
      <c r="C192" s="111" t="s">
        <v>174</v>
      </c>
      <c r="D192" s="111"/>
      <c r="E192" s="111"/>
      <c r="F192" s="111"/>
      <c r="G192" s="111"/>
      <c r="H192" s="112"/>
      <c r="I192" s="66">
        <v>0</v>
      </c>
      <c r="J192" s="66">
        <v>0</v>
      </c>
      <c r="K192" s="66">
        <v>0</v>
      </c>
      <c r="L192" s="66">
        <v>0</v>
      </c>
      <c r="M192" s="120">
        <f>Q192*100/O192</f>
        <v>100</v>
      </c>
      <c r="N192" s="94" t="s">
        <v>496</v>
      </c>
      <c r="O192" s="66">
        <v>72000</v>
      </c>
      <c r="Q192" s="71">
        <f t="shared" si="36"/>
        <v>72000</v>
      </c>
    </row>
    <row r="193" spans="1:17" s="119" customFormat="1" x14ac:dyDescent="0.3">
      <c r="A193" s="115"/>
      <c r="B193" s="116"/>
      <c r="C193" s="116"/>
      <c r="D193" s="116"/>
      <c r="E193" s="116"/>
      <c r="F193" s="116" t="s">
        <v>93</v>
      </c>
      <c r="G193" s="116"/>
      <c r="H193" s="117"/>
      <c r="I193" s="118">
        <f>SUM(I189:I192)</f>
        <v>0</v>
      </c>
      <c r="J193" s="118">
        <f>SUM(J189:J192)</f>
        <v>0</v>
      </c>
      <c r="K193" s="118">
        <f>SUM(K189:K192)</f>
        <v>0</v>
      </c>
      <c r="L193" s="118">
        <f>SUM(L189:L192)</f>
        <v>1019100</v>
      </c>
      <c r="M193" s="121"/>
      <c r="N193" s="122"/>
      <c r="O193" s="118">
        <f>SUM(O189:O192)</f>
        <v>1394000</v>
      </c>
      <c r="Q193" s="131"/>
    </row>
    <row r="194" spans="1:17" s="119" customFormat="1" x14ac:dyDescent="0.3">
      <c r="A194" s="115"/>
      <c r="B194" s="116"/>
      <c r="C194" s="116"/>
      <c r="D194" s="116"/>
      <c r="E194" s="116"/>
      <c r="F194" s="116" t="s">
        <v>114</v>
      </c>
      <c r="G194" s="116"/>
      <c r="H194" s="117"/>
      <c r="I194" s="118">
        <f>I193</f>
        <v>0</v>
      </c>
      <c r="J194" s="118">
        <f>J193</f>
        <v>0</v>
      </c>
      <c r="K194" s="118">
        <f>K193</f>
        <v>0</v>
      </c>
      <c r="L194" s="118">
        <f>L187+L193</f>
        <v>1019100</v>
      </c>
      <c r="M194" s="121"/>
      <c r="N194" s="122"/>
      <c r="O194" s="118">
        <f>O187+O193</f>
        <v>1394000</v>
      </c>
      <c r="Q194" s="131"/>
    </row>
    <row r="195" spans="1:17" s="5" customFormat="1" x14ac:dyDescent="0.3">
      <c r="A195" s="95"/>
      <c r="B195" s="139" t="s">
        <v>192</v>
      </c>
      <c r="C195" s="139"/>
      <c r="D195" s="139"/>
      <c r="E195" s="139"/>
      <c r="F195" s="139"/>
      <c r="G195" s="139"/>
      <c r="H195" s="140"/>
      <c r="I195" s="68"/>
      <c r="J195" s="68"/>
      <c r="K195" s="68"/>
      <c r="L195" s="68"/>
      <c r="M195" s="135"/>
      <c r="N195" s="97"/>
      <c r="O195" s="68"/>
      <c r="Q195" s="72"/>
    </row>
    <row r="196" spans="1:17" s="5" customFormat="1" x14ac:dyDescent="0.3">
      <c r="A196" s="95"/>
      <c r="B196" s="139" t="s">
        <v>1</v>
      </c>
      <c r="C196" s="139"/>
      <c r="D196" s="139"/>
      <c r="E196" s="139"/>
      <c r="F196" s="139"/>
      <c r="G196" s="139"/>
      <c r="H196" s="140"/>
      <c r="I196" s="68"/>
      <c r="J196" s="68"/>
      <c r="K196" s="68"/>
      <c r="L196" s="68"/>
      <c r="M196" s="135"/>
      <c r="N196" s="97"/>
      <c r="O196" s="68"/>
      <c r="Q196" s="72"/>
    </row>
    <row r="197" spans="1:17" x14ac:dyDescent="0.3">
      <c r="A197" s="113"/>
      <c r="B197" s="111"/>
      <c r="C197" s="111" t="s">
        <v>277</v>
      </c>
      <c r="D197" s="111"/>
      <c r="E197" s="111"/>
      <c r="F197" s="111"/>
      <c r="G197" s="111"/>
      <c r="H197" s="112"/>
      <c r="I197" s="66">
        <v>0</v>
      </c>
      <c r="J197" s="66">
        <v>0</v>
      </c>
      <c r="K197" s="66">
        <v>0</v>
      </c>
      <c r="L197" s="66">
        <v>250000</v>
      </c>
      <c r="M197" s="120">
        <f>Q197*100/L197</f>
        <v>-68</v>
      </c>
      <c r="N197" s="94" t="s">
        <v>496</v>
      </c>
      <c r="O197" s="66">
        <v>80000</v>
      </c>
      <c r="Q197" s="71">
        <f t="shared" ref="Q197:Q200" si="37">O197-L197</f>
        <v>-170000</v>
      </c>
    </row>
    <row r="198" spans="1:17" x14ac:dyDescent="0.3">
      <c r="A198" s="113"/>
      <c r="B198" s="111"/>
      <c r="C198" s="111" t="s">
        <v>94</v>
      </c>
      <c r="D198" s="111"/>
      <c r="E198" s="111"/>
      <c r="F198" s="111"/>
      <c r="G198" s="111"/>
      <c r="H198" s="112"/>
      <c r="I198" s="66">
        <v>0</v>
      </c>
      <c r="J198" s="66">
        <v>0</v>
      </c>
      <c r="K198" s="66">
        <v>0</v>
      </c>
      <c r="L198" s="66">
        <v>0</v>
      </c>
      <c r="M198" s="120">
        <f>Q198*100/O198</f>
        <v>100</v>
      </c>
      <c r="N198" s="94" t="s">
        <v>496</v>
      </c>
      <c r="O198" s="66">
        <v>20000</v>
      </c>
      <c r="Q198" s="71">
        <f t="shared" si="37"/>
        <v>20000</v>
      </c>
    </row>
    <row r="199" spans="1:17" x14ac:dyDescent="0.3">
      <c r="A199" s="113"/>
      <c r="B199" s="111"/>
      <c r="C199" s="111" t="s">
        <v>14</v>
      </c>
      <c r="D199" s="111"/>
      <c r="E199" s="111"/>
      <c r="F199" s="111"/>
      <c r="G199" s="111"/>
      <c r="H199" s="112"/>
      <c r="I199" s="66">
        <v>0</v>
      </c>
      <c r="J199" s="66">
        <v>0</v>
      </c>
      <c r="K199" s="66">
        <v>0</v>
      </c>
      <c r="L199" s="66">
        <v>28800</v>
      </c>
      <c r="M199" s="120">
        <f t="shared" ref="M199" si="38">Q199*100/L199</f>
        <v>-100</v>
      </c>
      <c r="N199" s="94" t="s">
        <v>496</v>
      </c>
      <c r="O199" s="66">
        <v>0</v>
      </c>
      <c r="Q199" s="71">
        <f t="shared" si="37"/>
        <v>-28800</v>
      </c>
    </row>
    <row r="200" spans="1:17" x14ac:dyDescent="0.3">
      <c r="A200" s="113"/>
      <c r="B200" s="111"/>
      <c r="C200" s="111" t="s">
        <v>15</v>
      </c>
      <c r="D200" s="111"/>
      <c r="E200" s="111"/>
      <c r="F200" s="111"/>
      <c r="G200" s="111"/>
      <c r="H200" s="112"/>
      <c r="I200" s="66">
        <v>0</v>
      </c>
      <c r="J200" s="66">
        <v>0</v>
      </c>
      <c r="K200" s="66">
        <v>0</v>
      </c>
      <c r="L200" s="66">
        <v>0</v>
      </c>
      <c r="M200" s="120">
        <f>Q200*100/O200</f>
        <v>100</v>
      </c>
      <c r="N200" s="94" t="s">
        <v>496</v>
      </c>
      <c r="O200" s="66">
        <v>10000</v>
      </c>
      <c r="Q200" s="71">
        <f t="shared" si="37"/>
        <v>10000</v>
      </c>
    </row>
    <row r="201" spans="1:17" s="119" customFormat="1" x14ac:dyDescent="0.3">
      <c r="A201" s="115"/>
      <c r="B201" s="116"/>
      <c r="C201" s="116"/>
      <c r="D201" s="116"/>
      <c r="E201" s="116"/>
      <c r="F201" s="116" t="s">
        <v>96</v>
      </c>
      <c r="G201" s="116"/>
      <c r="H201" s="117"/>
      <c r="I201" s="118">
        <f>SUM(I197:I200)</f>
        <v>0</v>
      </c>
      <c r="J201" s="118">
        <f>SUM(J197:J200)</f>
        <v>0</v>
      </c>
      <c r="K201" s="118">
        <f>SUM(K197:K200)</f>
        <v>0</v>
      </c>
      <c r="L201" s="118">
        <f>SUM(L197:L200)</f>
        <v>278800</v>
      </c>
      <c r="M201" s="121"/>
      <c r="N201" s="122"/>
      <c r="O201" s="118">
        <f>SUM(O197:O200)</f>
        <v>110000</v>
      </c>
      <c r="Q201" s="131"/>
    </row>
    <row r="202" spans="1:17" s="5" customFormat="1" x14ac:dyDescent="0.3">
      <c r="A202" s="95"/>
      <c r="B202" s="139" t="s">
        <v>16</v>
      </c>
      <c r="C202" s="139"/>
      <c r="D202" s="139"/>
      <c r="E202" s="139"/>
      <c r="F202" s="139"/>
      <c r="G202" s="139"/>
      <c r="H202" s="140"/>
      <c r="I202" s="68"/>
      <c r="J202" s="68"/>
      <c r="K202" s="68"/>
      <c r="L202" s="68"/>
      <c r="M202" s="135"/>
      <c r="N202" s="97"/>
      <c r="O202" s="68"/>
      <c r="Q202" s="72"/>
    </row>
    <row r="203" spans="1:17" x14ac:dyDescent="0.3">
      <c r="A203" s="113"/>
      <c r="B203" s="111"/>
      <c r="C203" s="111" t="s">
        <v>97</v>
      </c>
      <c r="D203" s="111"/>
      <c r="E203" s="111"/>
      <c r="F203" s="111"/>
      <c r="G203" s="111"/>
      <c r="H203" s="112"/>
      <c r="I203" s="66">
        <v>0</v>
      </c>
      <c r="J203" s="66">
        <v>0</v>
      </c>
      <c r="K203" s="66">
        <v>0</v>
      </c>
      <c r="L203" s="66">
        <v>80000</v>
      </c>
      <c r="M203" s="120">
        <f t="shared" ref="M203" si="39">Q203*100/L203</f>
        <v>0</v>
      </c>
      <c r="N203" s="94" t="s">
        <v>496</v>
      </c>
      <c r="O203" s="66">
        <v>80000</v>
      </c>
      <c r="Q203" s="71">
        <f t="shared" ref="Q203" si="40">O203-L203</f>
        <v>0</v>
      </c>
    </row>
    <row r="204" spans="1:17" x14ac:dyDescent="0.3">
      <c r="A204" s="113"/>
      <c r="B204" s="111"/>
      <c r="C204" s="111" t="s">
        <v>98</v>
      </c>
      <c r="D204" s="111"/>
      <c r="E204" s="111"/>
      <c r="F204" s="111"/>
      <c r="G204" s="111"/>
      <c r="H204" s="112"/>
      <c r="I204" s="66">
        <v>0</v>
      </c>
      <c r="J204" s="66">
        <v>0</v>
      </c>
      <c r="K204" s="66">
        <v>0</v>
      </c>
      <c r="L204" s="66">
        <v>0</v>
      </c>
      <c r="M204" s="120"/>
      <c r="N204" s="94"/>
      <c r="O204" s="66">
        <v>20000</v>
      </c>
    </row>
    <row r="205" spans="1:17" x14ac:dyDescent="0.3">
      <c r="A205" s="113"/>
      <c r="B205" s="111"/>
      <c r="C205" s="111" t="s">
        <v>282</v>
      </c>
      <c r="D205" s="111"/>
      <c r="E205" s="111"/>
      <c r="F205" s="111"/>
      <c r="G205" s="111"/>
      <c r="H205" s="112"/>
      <c r="I205" s="66">
        <v>0</v>
      </c>
      <c r="J205" s="66">
        <v>0</v>
      </c>
      <c r="K205" s="66">
        <v>0</v>
      </c>
      <c r="L205" s="66">
        <v>0</v>
      </c>
      <c r="M205" s="120"/>
      <c r="N205" s="94"/>
      <c r="O205" s="66">
        <v>0</v>
      </c>
    </row>
    <row r="206" spans="1:17" x14ac:dyDescent="0.3">
      <c r="A206" s="113"/>
      <c r="B206" s="111"/>
      <c r="C206" s="111"/>
      <c r="D206" s="111" t="s">
        <v>313</v>
      </c>
      <c r="E206" s="111"/>
      <c r="F206" s="111"/>
      <c r="G206" s="111"/>
      <c r="H206" s="112"/>
      <c r="I206" s="66">
        <v>249100</v>
      </c>
      <c r="J206" s="66">
        <v>247400</v>
      </c>
      <c r="K206" s="66">
        <v>0</v>
      </c>
      <c r="L206" s="66">
        <v>80000</v>
      </c>
      <c r="M206" s="120">
        <f t="shared" ref="M206:M208" si="41">Q206*100/L206</f>
        <v>212.5</v>
      </c>
      <c r="N206" s="94" t="s">
        <v>496</v>
      </c>
      <c r="O206" s="66">
        <v>250000</v>
      </c>
      <c r="Q206" s="71">
        <f t="shared" ref="Q206:Q212" si="42">O206-L206</f>
        <v>170000</v>
      </c>
    </row>
    <row r="207" spans="1:17" x14ac:dyDescent="0.3">
      <c r="A207" s="113"/>
      <c r="B207" s="111"/>
      <c r="C207" s="111"/>
      <c r="D207" s="111" t="s">
        <v>405</v>
      </c>
      <c r="E207" s="111"/>
      <c r="F207" s="111"/>
      <c r="G207" s="111"/>
      <c r="H207" s="112"/>
      <c r="I207" s="66">
        <v>418261</v>
      </c>
      <c r="J207" s="66">
        <v>476840</v>
      </c>
      <c r="K207" s="66">
        <v>659280</v>
      </c>
      <c r="L207" s="66">
        <v>840000</v>
      </c>
      <c r="M207" s="120">
        <f t="shared" si="41"/>
        <v>-4</v>
      </c>
      <c r="N207" s="94" t="s">
        <v>496</v>
      </c>
      <c r="O207" s="66">
        <v>806400</v>
      </c>
      <c r="Q207" s="71">
        <f t="shared" si="42"/>
        <v>-33600</v>
      </c>
    </row>
    <row r="208" spans="1:17" x14ac:dyDescent="0.3">
      <c r="A208" s="113"/>
      <c r="B208" s="111"/>
      <c r="C208" s="111"/>
      <c r="D208" s="111" t="s">
        <v>408</v>
      </c>
      <c r="E208" s="111"/>
      <c r="F208" s="111"/>
      <c r="G208" s="111"/>
      <c r="H208" s="112"/>
      <c r="I208" s="66">
        <v>80000</v>
      </c>
      <c r="J208" s="66">
        <v>100000</v>
      </c>
      <c r="K208" s="66">
        <v>100000</v>
      </c>
      <c r="L208" s="66">
        <v>120000</v>
      </c>
      <c r="M208" s="120">
        <f t="shared" si="41"/>
        <v>0</v>
      </c>
      <c r="N208" s="94" t="s">
        <v>496</v>
      </c>
      <c r="O208" s="66">
        <v>120000</v>
      </c>
      <c r="P208" s="236"/>
      <c r="Q208" s="71">
        <f t="shared" si="42"/>
        <v>0</v>
      </c>
    </row>
    <row r="209" spans="1:17" s="5" customFormat="1" x14ac:dyDescent="0.3">
      <c r="A209" s="123"/>
      <c r="B209" s="124"/>
      <c r="C209" s="124"/>
      <c r="D209" s="124"/>
      <c r="E209" s="124"/>
      <c r="F209" s="124"/>
      <c r="G209" s="124"/>
      <c r="H209" s="125"/>
      <c r="I209" s="295" t="s">
        <v>88</v>
      </c>
      <c r="J209" s="295"/>
      <c r="K209" s="294"/>
      <c r="L209" s="293" t="s">
        <v>70</v>
      </c>
      <c r="M209" s="295"/>
      <c r="N209" s="295"/>
      <c r="O209" s="294"/>
      <c r="P209" s="254" t="s">
        <v>597</v>
      </c>
      <c r="Q209" s="72"/>
    </row>
    <row r="210" spans="1:17" s="5" customFormat="1" x14ac:dyDescent="0.3">
      <c r="A210" s="126"/>
      <c r="B210" s="127"/>
      <c r="C210" s="127"/>
      <c r="D210" s="127"/>
      <c r="E210" s="127"/>
      <c r="F210" s="127"/>
      <c r="G210" s="127"/>
      <c r="H210" s="128"/>
      <c r="I210" s="129" t="s">
        <v>66</v>
      </c>
      <c r="J210" s="129" t="s">
        <v>67</v>
      </c>
      <c r="K210" s="129" t="s">
        <v>69</v>
      </c>
      <c r="L210" s="129" t="s">
        <v>199</v>
      </c>
      <c r="M210" s="293" t="s">
        <v>68</v>
      </c>
      <c r="N210" s="294"/>
      <c r="O210" s="129" t="s">
        <v>207</v>
      </c>
      <c r="P210" s="20"/>
      <c r="Q210" s="130"/>
    </row>
    <row r="211" spans="1:17" x14ac:dyDescent="0.3">
      <c r="A211" s="113"/>
      <c r="B211" s="111"/>
      <c r="C211" s="111"/>
      <c r="D211" s="111" t="s">
        <v>506</v>
      </c>
      <c r="E211" s="111"/>
      <c r="F211" s="111"/>
      <c r="G211" s="111"/>
      <c r="H211" s="112"/>
      <c r="I211" s="66">
        <v>0</v>
      </c>
      <c r="J211" s="66">
        <v>0</v>
      </c>
      <c r="K211" s="66">
        <v>4600</v>
      </c>
      <c r="L211" s="66">
        <v>10000</v>
      </c>
      <c r="M211" s="120">
        <f>Q211*100/L211</f>
        <v>0</v>
      </c>
      <c r="N211" s="94" t="s">
        <v>496</v>
      </c>
      <c r="O211" s="66">
        <v>10000</v>
      </c>
      <c r="Q211" s="71">
        <f t="shared" si="42"/>
        <v>0</v>
      </c>
    </row>
    <row r="212" spans="1:17" x14ac:dyDescent="0.3">
      <c r="A212" s="113"/>
      <c r="B212" s="111"/>
      <c r="C212" s="111" t="s">
        <v>17</v>
      </c>
      <c r="D212" s="111"/>
      <c r="E212" s="111"/>
      <c r="F212" s="111"/>
      <c r="G212" s="111"/>
      <c r="H212" s="112"/>
      <c r="I212" s="66">
        <v>0</v>
      </c>
      <c r="J212" s="66">
        <v>0</v>
      </c>
      <c r="K212" s="66">
        <v>0</v>
      </c>
      <c r="L212" s="66">
        <v>0</v>
      </c>
      <c r="M212" s="120">
        <f>Q212*100/O212</f>
        <v>100</v>
      </c>
      <c r="N212" s="94" t="s">
        <v>496</v>
      </c>
      <c r="O212" s="66">
        <v>100000</v>
      </c>
      <c r="Q212" s="71">
        <f t="shared" si="42"/>
        <v>100000</v>
      </c>
    </row>
    <row r="213" spans="1:17" s="119" customFormat="1" x14ac:dyDescent="0.3">
      <c r="A213" s="115"/>
      <c r="B213" s="116"/>
      <c r="C213" s="116"/>
      <c r="D213" s="116"/>
      <c r="E213" s="116"/>
      <c r="F213" s="116" t="s">
        <v>99</v>
      </c>
      <c r="G213" s="116"/>
      <c r="H213" s="117"/>
      <c r="I213" s="118">
        <f>I203+I204+I205+I206+I207+I208+I211+I212</f>
        <v>747361</v>
      </c>
      <c r="J213" s="118">
        <f>J203+J204+J205+J206+J207+J208+J211+J212</f>
        <v>824240</v>
      </c>
      <c r="K213" s="118">
        <f>K203+K204+K205+K206+K207+K208+K211+K212</f>
        <v>763880</v>
      </c>
      <c r="L213" s="118">
        <f>SUM(L203:L212)</f>
        <v>1130000</v>
      </c>
      <c r="M213" s="121"/>
      <c r="N213" s="122"/>
      <c r="O213" s="118">
        <f>SUM(O203:O212)</f>
        <v>1386400</v>
      </c>
      <c r="Q213" s="131"/>
    </row>
    <row r="214" spans="1:17" s="5" customFormat="1" x14ac:dyDescent="0.3">
      <c r="A214" s="95"/>
      <c r="B214" s="139" t="s">
        <v>18</v>
      </c>
      <c r="C214" s="139"/>
      <c r="D214" s="139"/>
      <c r="E214" s="139"/>
      <c r="F214" s="139"/>
      <c r="G214" s="139"/>
      <c r="H214" s="140"/>
      <c r="I214" s="68"/>
      <c r="J214" s="68"/>
      <c r="K214" s="68"/>
      <c r="L214" s="68"/>
      <c r="M214" s="135"/>
      <c r="N214" s="97"/>
      <c r="O214" s="68"/>
      <c r="Q214" s="72"/>
    </row>
    <row r="215" spans="1:17" x14ac:dyDescent="0.3">
      <c r="A215" s="113"/>
      <c r="B215" s="111"/>
      <c r="C215" s="111" t="s">
        <v>101</v>
      </c>
      <c r="D215" s="111"/>
      <c r="E215" s="111"/>
      <c r="F215" s="111"/>
      <c r="G215" s="111"/>
      <c r="H215" s="112"/>
      <c r="I215" s="66">
        <v>0</v>
      </c>
      <c r="J215" s="66">
        <v>0</v>
      </c>
      <c r="K215" s="66">
        <v>35982</v>
      </c>
      <c r="L215" s="66">
        <v>45000</v>
      </c>
      <c r="M215" s="120">
        <f t="shared" ref="M215:M217" si="43">Q215*100/L215</f>
        <v>0</v>
      </c>
      <c r="N215" s="94" t="s">
        <v>496</v>
      </c>
      <c r="O215" s="66">
        <v>45000</v>
      </c>
      <c r="Q215" s="71">
        <f t="shared" ref="Q215:Q217" si="44">O215-L215</f>
        <v>0</v>
      </c>
    </row>
    <row r="216" spans="1:17" x14ac:dyDescent="0.3">
      <c r="A216" s="113"/>
      <c r="B216" s="111"/>
      <c r="C216" s="111" t="s">
        <v>124</v>
      </c>
      <c r="D216" s="111"/>
      <c r="E216" s="111"/>
      <c r="F216" s="111"/>
      <c r="G216" s="111"/>
      <c r="H216" s="112"/>
      <c r="I216" s="66">
        <v>1382972.71</v>
      </c>
      <c r="J216" s="66">
        <v>968815.75</v>
      </c>
      <c r="K216" s="66">
        <v>1470432.91</v>
      </c>
      <c r="L216" s="66">
        <v>1575280</v>
      </c>
      <c r="M216" s="120">
        <f t="shared" si="43"/>
        <v>-2.2484891574831143</v>
      </c>
      <c r="N216" s="94" t="s">
        <v>496</v>
      </c>
      <c r="O216" s="66">
        <v>1539860</v>
      </c>
      <c r="Q216" s="71">
        <f t="shared" si="44"/>
        <v>-35420</v>
      </c>
    </row>
    <row r="217" spans="1:17" x14ac:dyDescent="0.3">
      <c r="A217" s="113"/>
      <c r="B217" s="111"/>
      <c r="C217" s="111" t="s">
        <v>196</v>
      </c>
      <c r="D217" s="111"/>
      <c r="E217" s="111"/>
      <c r="F217" s="111"/>
      <c r="G217" s="111"/>
      <c r="H217" s="112"/>
      <c r="I217" s="66">
        <v>0</v>
      </c>
      <c r="J217" s="66">
        <v>0</v>
      </c>
      <c r="K217" s="66">
        <v>0</v>
      </c>
      <c r="L217" s="66">
        <v>20000</v>
      </c>
      <c r="M217" s="120">
        <f t="shared" si="43"/>
        <v>-100</v>
      </c>
      <c r="N217" s="94" t="s">
        <v>496</v>
      </c>
      <c r="O217" s="66">
        <v>0</v>
      </c>
      <c r="Q217" s="71">
        <f t="shared" si="44"/>
        <v>-20000</v>
      </c>
    </row>
    <row r="218" spans="1:17" s="119" customFormat="1" x14ac:dyDescent="0.3">
      <c r="A218" s="115"/>
      <c r="B218" s="116"/>
      <c r="C218" s="116"/>
      <c r="D218" s="116"/>
      <c r="E218" s="116"/>
      <c r="F218" s="116" t="s">
        <v>106</v>
      </c>
      <c r="G218" s="116"/>
      <c r="H218" s="117"/>
      <c r="I218" s="118">
        <f>SUM(I215:I217)</f>
        <v>1382972.71</v>
      </c>
      <c r="J218" s="118">
        <f>SUM(J215:J217)</f>
        <v>968815.75</v>
      </c>
      <c r="K218" s="118">
        <f>SUM(K215:K217)</f>
        <v>1506414.91</v>
      </c>
      <c r="L218" s="118">
        <f>SUM(L215:L217)</f>
        <v>1640280</v>
      </c>
      <c r="M218" s="121"/>
      <c r="N218" s="122"/>
      <c r="O218" s="118">
        <f>SUM(O215:O217)</f>
        <v>1584860</v>
      </c>
      <c r="Q218" s="131"/>
    </row>
    <row r="219" spans="1:17" s="5" customFormat="1" x14ac:dyDescent="0.3">
      <c r="A219" s="95"/>
      <c r="B219" s="139" t="s">
        <v>19</v>
      </c>
      <c r="C219" s="139"/>
      <c r="D219" s="139"/>
      <c r="E219" s="139"/>
      <c r="F219" s="139"/>
      <c r="G219" s="139"/>
      <c r="H219" s="140"/>
      <c r="I219" s="68"/>
      <c r="J219" s="68"/>
      <c r="K219" s="68"/>
      <c r="L219" s="68"/>
      <c r="M219" s="135"/>
      <c r="N219" s="97"/>
      <c r="O219" s="68"/>
      <c r="Q219" s="72"/>
    </row>
    <row r="220" spans="1:17" x14ac:dyDescent="0.3">
      <c r="A220" s="113"/>
      <c r="B220" s="111"/>
      <c r="C220" s="111" t="s">
        <v>20</v>
      </c>
      <c r="D220" s="111"/>
      <c r="E220" s="111"/>
      <c r="F220" s="111"/>
      <c r="G220" s="111"/>
      <c r="H220" s="112"/>
      <c r="I220" s="66">
        <v>0</v>
      </c>
      <c r="J220" s="66">
        <v>0</v>
      </c>
      <c r="K220" s="66">
        <v>0</v>
      </c>
      <c r="L220" s="66">
        <v>0</v>
      </c>
      <c r="M220" s="120">
        <f>Q220*100/O220</f>
        <v>100</v>
      </c>
      <c r="N220" s="94" t="s">
        <v>496</v>
      </c>
      <c r="O220" s="66">
        <v>30000</v>
      </c>
      <c r="Q220" s="71">
        <f t="shared" ref="Q220" si="45">O220-L220</f>
        <v>30000</v>
      </c>
    </row>
    <row r="221" spans="1:17" s="119" customFormat="1" x14ac:dyDescent="0.3">
      <c r="A221" s="115"/>
      <c r="B221" s="116"/>
      <c r="C221" s="116"/>
      <c r="D221" s="116"/>
      <c r="E221" s="116"/>
      <c r="F221" s="116" t="s">
        <v>107</v>
      </c>
      <c r="G221" s="116"/>
      <c r="H221" s="117"/>
      <c r="I221" s="118">
        <f>SUM(I220)</f>
        <v>0</v>
      </c>
      <c r="J221" s="118">
        <f>SUM(J220)</f>
        <v>0</v>
      </c>
      <c r="K221" s="118">
        <f>SUM(K220)</f>
        <v>0</v>
      </c>
      <c r="L221" s="118">
        <f>SUM(L220:L220)</f>
        <v>0</v>
      </c>
      <c r="M221" s="121"/>
      <c r="N221" s="122"/>
      <c r="O221" s="118">
        <f>SUM(O220:O220)</f>
        <v>30000</v>
      </c>
      <c r="Q221" s="131"/>
    </row>
    <row r="222" spans="1:17" s="119" customFormat="1" x14ac:dyDescent="0.3">
      <c r="A222" s="115"/>
      <c r="B222" s="116"/>
      <c r="C222" s="116"/>
      <c r="D222" s="116"/>
      <c r="E222" s="116"/>
      <c r="F222" s="116" t="s">
        <v>498</v>
      </c>
      <c r="G222" s="116"/>
      <c r="H222" s="117"/>
      <c r="I222" s="118">
        <f>I201+I213+I218+I221</f>
        <v>2130333.71</v>
      </c>
      <c r="J222" s="118">
        <f>J201+J213+J218+J221</f>
        <v>1793055.75</v>
      </c>
      <c r="K222" s="118">
        <f>K201+K213+K218+K221</f>
        <v>2270294.91</v>
      </c>
      <c r="L222" s="118">
        <f>L201+L213+L218+L221</f>
        <v>3049080</v>
      </c>
      <c r="M222" s="121"/>
      <c r="N222" s="122"/>
      <c r="O222" s="118">
        <f>O201+O213+O218+O221</f>
        <v>3111260</v>
      </c>
      <c r="Q222" s="131"/>
    </row>
    <row r="223" spans="1:17" s="5" customFormat="1" x14ac:dyDescent="0.3">
      <c r="A223" s="95"/>
      <c r="B223" s="139" t="s">
        <v>32</v>
      </c>
      <c r="C223" s="139"/>
      <c r="D223" s="139"/>
      <c r="E223" s="139"/>
      <c r="F223" s="139"/>
      <c r="G223" s="139"/>
      <c r="H223" s="140"/>
      <c r="I223" s="68"/>
      <c r="J223" s="68"/>
      <c r="K223" s="68"/>
      <c r="L223" s="68"/>
      <c r="M223" s="135"/>
      <c r="N223" s="97"/>
      <c r="O223" s="68"/>
      <c r="Q223" s="72"/>
    </row>
    <row r="224" spans="1:17" s="5" customFormat="1" x14ac:dyDescent="0.3">
      <c r="A224" s="95"/>
      <c r="B224" s="139" t="s">
        <v>33</v>
      </c>
      <c r="C224" s="139"/>
      <c r="D224" s="139"/>
      <c r="E224" s="139"/>
      <c r="F224" s="139"/>
      <c r="G224" s="139"/>
      <c r="H224" s="140"/>
      <c r="I224" s="68"/>
      <c r="J224" s="68"/>
      <c r="K224" s="68"/>
      <c r="L224" s="68"/>
      <c r="M224" s="135"/>
      <c r="N224" s="97"/>
      <c r="O224" s="68"/>
      <c r="Q224" s="72"/>
    </row>
    <row r="225" spans="1:17" x14ac:dyDescent="0.3">
      <c r="A225" s="113"/>
      <c r="B225" s="111"/>
      <c r="C225" s="111" t="s">
        <v>34</v>
      </c>
      <c r="D225" s="111"/>
      <c r="E225" s="111"/>
      <c r="F225" s="111"/>
      <c r="G225" s="111"/>
      <c r="H225" s="112"/>
      <c r="I225" s="66">
        <v>1944900</v>
      </c>
      <c r="J225" s="66">
        <v>1984100</v>
      </c>
      <c r="K225" s="66">
        <v>2789680</v>
      </c>
      <c r="L225" s="66">
        <v>2906000</v>
      </c>
      <c r="M225" s="120">
        <f t="shared" ref="M225" si="46">Q225*100/L225</f>
        <v>-2.3055746730901583</v>
      </c>
      <c r="N225" s="94" t="s">
        <v>496</v>
      </c>
      <c r="O225" s="66">
        <v>2839000</v>
      </c>
      <c r="Q225" s="71">
        <f t="shared" ref="Q225" si="47">O225-L225</f>
        <v>-67000</v>
      </c>
    </row>
    <row r="226" spans="1:17" s="119" customFormat="1" x14ac:dyDescent="0.3">
      <c r="A226" s="115"/>
      <c r="B226" s="116"/>
      <c r="C226" s="116"/>
      <c r="D226" s="116"/>
      <c r="E226" s="116"/>
      <c r="F226" s="116" t="s">
        <v>112</v>
      </c>
      <c r="G226" s="116"/>
      <c r="H226" s="117"/>
      <c r="I226" s="118">
        <f>SUM(I225)</f>
        <v>1944900</v>
      </c>
      <c r="J226" s="118">
        <f>SUM(J225)</f>
        <v>1984100</v>
      </c>
      <c r="K226" s="118">
        <f>K225</f>
        <v>2789680</v>
      </c>
      <c r="L226" s="118">
        <f>SUM(L225:L225)</f>
        <v>2906000</v>
      </c>
      <c r="M226" s="121"/>
      <c r="N226" s="122"/>
      <c r="O226" s="118">
        <f>SUM(O225:O225)</f>
        <v>2839000</v>
      </c>
      <c r="Q226" s="131"/>
    </row>
    <row r="227" spans="1:17" s="119" customFormat="1" x14ac:dyDescent="0.3">
      <c r="A227" s="115"/>
      <c r="B227" s="116"/>
      <c r="C227" s="116"/>
      <c r="D227" s="116"/>
      <c r="E227" s="116"/>
      <c r="F227" s="116" t="s">
        <v>113</v>
      </c>
      <c r="G227" s="116"/>
      <c r="H227" s="117"/>
      <c r="I227" s="118">
        <f>I226</f>
        <v>1944900</v>
      </c>
      <c r="J227" s="118">
        <f>J226</f>
        <v>1984100</v>
      </c>
      <c r="K227" s="118">
        <f>K226</f>
        <v>2789680</v>
      </c>
      <c r="L227" s="118">
        <f>L226</f>
        <v>2906000</v>
      </c>
      <c r="M227" s="121"/>
      <c r="N227" s="122"/>
      <c r="O227" s="118">
        <f>O226</f>
        <v>2839000</v>
      </c>
      <c r="Q227" s="131"/>
    </row>
    <row r="228" spans="1:17" s="119" customFormat="1" x14ac:dyDescent="0.3">
      <c r="A228" s="115"/>
      <c r="B228" s="116"/>
      <c r="C228" s="116"/>
      <c r="D228" s="116"/>
      <c r="E228" s="116"/>
      <c r="F228" s="116" t="s">
        <v>507</v>
      </c>
      <c r="G228" s="116"/>
      <c r="H228" s="117"/>
      <c r="I228" s="118">
        <f>I194+I222+I227</f>
        <v>4075233.71</v>
      </c>
      <c r="J228" s="118">
        <f>J194+J222+J227</f>
        <v>3777155.75</v>
      </c>
      <c r="K228" s="118">
        <f>K194+K222+K227</f>
        <v>5059974.91</v>
      </c>
      <c r="L228" s="118">
        <f>L194+L222+L227</f>
        <v>6974180</v>
      </c>
      <c r="M228" s="121"/>
      <c r="N228" s="122"/>
      <c r="O228" s="118">
        <f>O194+O222+O227</f>
        <v>7344260</v>
      </c>
      <c r="Q228" s="131"/>
    </row>
    <row r="229" spans="1:17" s="119" customFormat="1" x14ac:dyDescent="0.3">
      <c r="A229" s="115"/>
      <c r="B229" s="116"/>
      <c r="C229" s="116"/>
      <c r="D229" s="116"/>
      <c r="E229" s="116"/>
      <c r="F229" s="116" t="s">
        <v>125</v>
      </c>
      <c r="G229" s="116"/>
      <c r="H229" s="117"/>
      <c r="I229" s="118">
        <f>I228</f>
        <v>4075233.71</v>
      </c>
      <c r="J229" s="118">
        <f>J228</f>
        <v>3777155.75</v>
      </c>
      <c r="K229" s="118">
        <f>K228</f>
        <v>5059974.91</v>
      </c>
      <c r="L229" s="118">
        <f>L228</f>
        <v>6974180</v>
      </c>
      <c r="M229" s="121"/>
      <c r="N229" s="122"/>
      <c r="O229" s="118">
        <f>O228</f>
        <v>7344260</v>
      </c>
      <c r="Q229" s="131"/>
    </row>
    <row r="230" spans="1:17" s="33" customFormat="1" x14ac:dyDescent="0.3">
      <c r="A230" s="146"/>
      <c r="B230" s="147"/>
      <c r="C230" s="147"/>
      <c r="D230" s="147"/>
      <c r="E230" s="147"/>
      <c r="F230" s="147"/>
      <c r="G230" s="147"/>
      <c r="H230" s="148"/>
      <c r="I230" s="149"/>
      <c r="J230" s="149"/>
      <c r="K230" s="149"/>
      <c r="L230" s="149"/>
      <c r="M230" s="150"/>
      <c r="N230" s="151"/>
      <c r="O230" s="149"/>
      <c r="Q230" s="152"/>
    </row>
    <row r="231" spans="1:17" s="33" customFormat="1" x14ac:dyDescent="0.3">
      <c r="A231" s="146"/>
      <c r="B231" s="147"/>
      <c r="C231" s="147"/>
      <c r="D231" s="147"/>
      <c r="E231" s="147"/>
      <c r="F231" s="147"/>
      <c r="G231" s="147"/>
      <c r="H231" s="148"/>
      <c r="I231" s="149"/>
      <c r="J231" s="149"/>
      <c r="K231" s="149"/>
      <c r="L231" s="149"/>
      <c r="M231" s="150"/>
      <c r="N231" s="151"/>
      <c r="O231" s="149"/>
      <c r="Q231" s="152"/>
    </row>
    <row r="232" spans="1:17" s="33" customFormat="1" x14ac:dyDescent="0.3">
      <c r="A232" s="146"/>
      <c r="B232" s="147"/>
      <c r="C232" s="147"/>
      <c r="D232" s="147"/>
      <c r="E232" s="147"/>
      <c r="F232" s="147"/>
      <c r="G232" s="147"/>
      <c r="H232" s="148"/>
      <c r="I232" s="149"/>
      <c r="J232" s="149"/>
      <c r="K232" s="149"/>
      <c r="L232" s="149"/>
      <c r="M232" s="150"/>
      <c r="N232" s="151"/>
      <c r="O232" s="149"/>
      <c r="Q232" s="152"/>
    </row>
    <row r="233" spans="1:17" s="33" customFormat="1" x14ac:dyDescent="0.3">
      <c r="A233" s="146"/>
      <c r="B233" s="147"/>
      <c r="C233" s="147"/>
      <c r="D233" s="147"/>
      <c r="E233" s="147"/>
      <c r="F233" s="147"/>
      <c r="G233" s="147"/>
      <c r="H233" s="148"/>
      <c r="I233" s="149"/>
      <c r="J233" s="149"/>
      <c r="K233" s="149"/>
      <c r="L233" s="149"/>
      <c r="M233" s="150"/>
      <c r="N233" s="151"/>
      <c r="O233" s="149"/>
      <c r="Q233" s="152"/>
    </row>
    <row r="234" spans="1:17" s="33" customFormat="1" x14ac:dyDescent="0.3">
      <c r="A234" s="146"/>
      <c r="B234" s="147"/>
      <c r="C234" s="147"/>
      <c r="D234" s="147"/>
      <c r="E234" s="147"/>
      <c r="F234" s="147"/>
      <c r="G234" s="147"/>
      <c r="H234" s="148"/>
      <c r="I234" s="149"/>
      <c r="J234" s="149"/>
      <c r="K234" s="149"/>
      <c r="L234" s="149"/>
      <c r="M234" s="150"/>
      <c r="N234" s="151"/>
      <c r="O234" s="149"/>
      <c r="P234" s="238"/>
      <c r="Q234" s="152"/>
    </row>
    <row r="235" spans="1:17" s="5" customFormat="1" x14ac:dyDescent="0.3">
      <c r="A235" s="123"/>
      <c r="B235" s="124"/>
      <c r="C235" s="124"/>
      <c r="D235" s="124"/>
      <c r="E235" s="124"/>
      <c r="F235" s="124"/>
      <c r="G235" s="124"/>
      <c r="H235" s="125"/>
      <c r="I235" s="295" t="s">
        <v>88</v>
      </c>
      <c r="J235" s="295"/>
      <c r="K235" s="294"/>
      <c r="L235" s="293" t="s">
        <v>70</v>
      </c>
      <c r="M235" s="295"/>
      <c r="N235" s="295"/>
      <c r="O235" s="294"/>
      <c r="P235" s="254" t="s">
        <v>598</v>
      </c>
      <c r="Q235" s="72"/>
    </row>
    <row r="236" spans="1:17" s="5" customFormat="1" x14ac:dyDescent="0.3">
      <c r="A236" s="126"/>
      <c r="B236" s="127"/>
      <c r="C236" s="127"/>
      <c r="D236" s="127"/>
      <c r="E236" s="127"/>
      <c r="F236" s="127"/>
      <c r="G236" s="127"/>
      <c r="H236" s="128"/>
      <c r="I236" s="129" t="s">
        <v>66</v>
      </c>
      <c r="J236" s="129" t="s">
        <v>67</v>
      </c>
      <c r="K236" s="129" t="s">
        <v>69</v>
      </c>
      <c r="L236" s="129" t="s">
        <v>199</v>
      </c>
      <c r="M236" s="293" t="s">
        <v>68</v>
      </c>
      <c r="N236" s="294"/>
      <c r="O236" s="129" t="s">
        <v>207</v>
      </c>
      <c r="P236" s="20"/>
      <c r="Q236" s="130"/>
    </row>
    <row r="237" spans="1:17" s="5" customFormat="1" x14ac:dyDescent="0.3">
      <c r="A237" s="95" t="s">
        <v>126</v>
      </c>
      <c r="B237" s="139"/>
      <c r="C237" s="139"/>
      <c r="D237" s="139"/>
      <c r="E237" s="139"/>
      <c r="F237" s="139"/>
      <c r="G237" s="139"/>
      <c r="H237" s="140"/>
      <c r="I237" s="68"/>
      <c r="J237" s="68"/>
      <c r="K237" s="68"/>
      <c r="L237" s="68"/>
      <c r="M237" s="135"/>
      <c r="N237" s="97"/>
      <c r="O237" s="68"/>
      <c r="Q237" s="72"/>
    </row>
    <row r="238" spans="1:17" s="5" customFormat="1" x14ac:dyDescent="0.3">
      <c r="A238" s="95" t="s">
        <v>127</v>
      </c>
      <c r="B238" s="139"/>
      <c r="C238" s="139"/>
      <c r="D238" s="139"/>
      <c r="E238" s="139"/>
      <c r="F238" s="139"/>
      <c r="G238" s="139"/>
      <c r="H238" s="140"/>
      <c r="I238" s="68"/>
      <c r="J238" s="68"/>
      <c r="K238" s="68"/>
      <c r="L238" s="68"/>
      <c r="M238" s="135"/>
      <c r="N238" s="97"/>
      <c r="O238" s="68"/>
      <c r="Q238" s="72"/>
    </row>
    <row r="239" spans="1:17" s="5" customFormat="1" x14ac:dyDescent="0.3">
      <c r="A239" s="95"/>
      <c r="B239" s="139" t="s">
        <v>192</v>
      </c>
      <c r="C239" s="139"/>
      <c r="D239" s="139"/>
      <c r="E239" s="139"/>
      <c r="F239" s="139"/>
      <c r="G239" s="139"/>
      <c r="H239" s="140"/>
      <c r="I239" s="68"/>
      <c r="J239" s="68"/>
      <c r="K239" s="68"/>
      <c r="L239" s="68"/>
      <c r="M239" s="135"/>
      <c r="N239" s="97"/>
      <c r="O239" s="68"/>
      <c r="Q239" s="72"/>
    </row>
    <row r="240" spans="1:17" s="5" customFormat="1" x14ac:dyDescent="0.3">
      <c r="A240" s="95"/>
      <c r="B240" s="139" t="s">
        <v>16</v>
      </c>
      <c r="C240" s="139"/>
      <c r="D240" s="139"/>
      <c r="E240" s="139"/>
      <c r="F240" s="139"/>
      <c r="G240" s="139"/>
      <c r="H240" s="140"/>
      <c r="I240" s="68"/>
      <c r="J240" s="68"/>
      <c r="K240" s="68"/>
      <c r="L240" s="68"/>
      <c r="M240" s="135"/>
      <c r="N240" s="97"/>
      <c r="O240" s="68"/>
      <c r="Q240" s="72"/>
    </row>
    <row r="241" spans="1:17" x14ac:dyDescent="0.3">
      <c r="A241" s="113"/>
      <c r="B241" s="111"/>
      <c r="C241" s="111" t="s">
        <v>97</v>
      </c>
      <c r="D241" s="111"/>
      <c r="E241" s="111"/>
      <c r="F241" s="111"/>
      <c r="G241" s="111"/>
      <c r="H241" s="112"/>
      <c r="I241" s="66">
        <v>0</v>
      </c>
      <c r="J241" s="66">
        <v>0</v>
      </c>
      <c r="K241" s="66">
        <v>0</v>
      </c>
      <c r="L241" s="66">
        <v>0</v>
      </c>
      <c r="M241" s="120">
        <f>Q241*100/O241</f>
        <v>100</v>
      </c>
      <c r="N241" s="94" t="s">
        <v>496</v>
      </c>
      <c r="O241" s="66">
        <v>180000</v>
      </c>
      <c r="Q241" s="71">
        <f t="shared" ref="Q241" si="48">O241-L241</f>
        <v>180000</v>
      </c>
    </row>
    <row r="242" spans="1:17" x14ac:dyDescent="0.3">
      <c r="A242" s="113"/>
      <c r="B242" s="111"/>
      <c r="C242" s="111" t="s">
        <v>282</v>
      </c>
      <c r="D242" s="111"/>
      <c r="E242" s="111"/>
      <c r="F242" s="111"/>
      <c r="G242" s="111"/>
      <c r="H242" s="112"/>
      <c r="I242" s="66">
        <v>0</v>
      </c>
      <c r="J242" s="66">
        <v>0</v>
      </c>
      <c r="K242" s="66">
        <v>0</v>
      </c>
      <c r="L242" s="66">
        <v>0</v>
      </c>
      <c r="M242" s="120"/>
      <c r="N242" s="94"/>
      <c r="O242" s="66">
        <v>0</v>
      </c>
    </row>
    <row r="243" spans="1:17" x14ac:dyDescent="0.3">
      <c r="A243" s="113"/>
      <c r="B243" s="111"/>
      <c r="C243" s="111"/>
      <c r="D243" s="111" t="s">
        <v>383</v>
      </c>
      <c r="E243" s="111"/>
      <c r="F243" s="111"/>
      <c r="G243" s="111"/>
      <c r="H243" s="112"/>
      <c r="I243" s="66">
        <v>79224</v>
      </c>
      <c r="J243" s="66">
        <v>90000</v>
      </c>
      <c r="K243" s="66">
        <v>90206</v>
      </c>
      <c r="L243" s="66">
        <v>102000</v>
      </c>
      <c r="M243" s="120">
        <f t="shared" ref="M243:M244" si="49">Q243*100/L243</f>
        <v>-19.607843137254903</v>
      </c>
      <c r="N243" s="94" t="s">
        <v>496</v>
      </c>
      <c r="O243" s="66">
        <v>82000</v>
      </c>
      <c r="Q243" s="71">
        <f t="shared" ref="Q243:Q246" si="50">O243-L243</f>
        <v>-20000</v>
      </c>
    </row>
    <row r="244" spans="1:17" x14ac:dyDescent="0.3">
      <c r="A244" s="113"/>
      <c r="B244" s="111"/>
      <c r="C244" s="111"/>
      <c r="D244" s="111" t="s">
        <v>508</v>
      </c>
      <c r="E244" s="111"/>
      <c r="F244" s="111"/>
      <c r="G244" s="111"/>
      <c r="H244" s="112"/>
      <c r="I244" s="66">
        <v>10000</v>
      </c>
      <c r="J244" s="66">
        <v>0</v>
      </c>
      <c r="K244" s="66">
        <v>0</v>
      </c>
      <c r="L244" s="66">
        <v>20000</v>
      </c>
      <c r="M244" s="120">
        <f t="shared" si="49"/>
        <v>-25</v>
      </c>
      <c r="N244" s="94" t="s">
        <v>496</v>
      </c>
      <c r="O244" s="66">
        <v>15000</v>
      </c>
      <c r="Q244" s="71">
        <f t="shared" si="50"/>
        <v>-5000</v>
      </c>
    </row>
    <row r="245" spans="1:17" x14ac:dyDescent="0.3">
      <c r="A245" s="113"/>
      <c r="B245" s="111"/>
      <c r="C245" s="111"/>
      <c r="D245" s="111" t="s">
        <v>560</v>
      </c>
      <c r="E245" s="111"/>
      <c r="F245" s="111"/>
      <c r="G245" s="111"/>
      <c r="H245" s="112"/>
      <c r="I245" s="66">
        <v>0</v>
      </c>
      <c r="J245" s="66">
        <v>0</v>
      </c>
      <c r="K245" s="66">
        <v>0</v>
      </c>
      <c r="L245" s="66">
        <v>0</v>
      </c>
      <c r="M245" s="120">
        <f>Q245*100/O245</f>
        <v>100</v>
      </c>
      <c r="N245" s="94" t="s">
        <v>496</v>
      </c>
      <c r="O245" s="66">
        <v>20000</v>
      </c>
      <c r="Q245" s="71">
        <f t="shared" si="50"/>
        <v>20000</v>
      </c>
    </row>
    <row r="246" spans="1:17" x14ac:dyDescent="0.3">
      <c r="A246" s="113"/>
      <c r="B246" s="111"/>
      <c r="C246" s="111"/>
      <c r="D246" s="111" t="s">
        <v>573</v>
      </c>
      <c r="E246" s="111"/>
      <c r="F246" s="111"/>
      <c r="G246" s="111"/>
      <c r="H246" s="112"/>
      <c r="I246" s="66">
        <v>0</v>
      </c>
      <c r="J246" s="66">
        <v>0</v>
      </c>
      <c r="K246" s="66">
        <v>0</v>
      </c>
      <c r="L246" s="66">
        <v>0</v>
      </c>
      <c r="M246" s="120">
        <f>Q246*100/O246</f>
        <v>100</v>
      </c>
      <c r="N246" s="94" t="s">
        <v>496</v>
      </c>
      <c r="O246" s="66">
        <v>150000</v>
      </c>
      <c r="Q246" s="71">
        <f t="shared" si="50"/>
        <v>150000</v>
      </c>
    </row>
    <row r="247" spans="1:17" s="119" customFormat="1" x14ac:dyDescent="0.3">
      <c r="A247" s="115"/>
      <c r="B247" s="116"/>
      <c r="C247" s="116"/>
      <c r="D247" s="116"/>
      <c r="E247" s="116"/>
      <c r="F247" s="116" t="s">
        <v>99</v>
      </c>
      <c r="G247" s="116"/>
      <c r="H247" s="117"/>
      <c r="I247" s="118">
        <f>SUM(I241:I246)</f>
        <v>89224</v>
      </c>
      <c r="J247" s="118">
        <f>SUM(J241:J246)</f>
        <v>90000</v>
      </c>
      <c r="K247" s="118">
        <f>SUM(K241:K246)</f>
        <v>90206</v>
      </c>
      <c r="L247" s="118">
        <f>SUM(L241:L246)</f>
        <v>122000</v>
      </c>
      <c r="M247" s="121"/>
      <c r="N247" s="122"/>
      <c r="O247" s="118">
        <f>SUM(O241:O246)</f>
        <v>447000</v>
      </c>
      <c r="Q247" s="131"/>
    </row>
    <row r="248" spans="1:17" s="5" customFormat="1" x14ac:dyDescent="0.3">
      <c r="A248" s="95"/>
      <c r="B248" s="139" t="s">
        <v>18</v>
      </c>
      <c r="C248" s="139"/>
      <c r="D248" s="139"/>
      <c r="E248" s="139"/>
      <c r="F248" s="139"/>
      <c r="G248" s="139"/>
      <c r="H248" s="140"/>
      <c r="I248" s="68"/>
      <c r="J248" s="68"/>
      <c r="K248" s="68"/>
      <c r="L248" s="68"/>
      <c r="M248" s="135"/>
      <c r="N248" s="97"/>
      <c r="O248" s="68"/>
      <c r="Q248" s="72"/>
    </row>
    <row r="249" spans="1:17" x14ac:dyDescent="0.3">
      <c r="A249" s="113"/>
      <c r="B249" s="111"/>
      <c r="C249" s="111" t="s">
        <v>156</v>
      </c>
      <c r="D249" s="111"/>
      <c r="E249" s="111"/>
      <c r="F249" s="111"/>
      <c r="G249" s="111"/>
      <c r="H249" s="112"/>
      <c r="I249" s="66">
        <v>50000</v>
      </c>
      <c r="J249" s="66">
        <v>50000</v>
      </c>
      <c r="K249" s="66">
        <v>0</v>
      </c>
      <c r="L249" s="66">
        <v>10000</v>
      </c>
      <c r="M249" s="120">
        <f t="shared" ref="M249" si="51">Q249*100/L249</f>
        <v>-100</v>
      </c>
      <c r="N249" s="94" t="s">
        <v>496</v>
      </c>
      <c r="O249" s="66">
        <v>0</v>
      </c>
      <c r="Q249" s="71">
        <f t="shared" ref="Q249" si="52">O249-L249</f>
        <v>-10000</v>
      </c>
    </row>
    <row r="250" spans="1:17" s="119" customFormat="1" x14ac:dyDescent="0.3">
      <c r="A250" s="115"/>
      <c r="B250" s="116"/>
      <c r="C250" s="116"/>
      <c r="D250" s="116"/>
      <c r="E250" s="116"/>
      <c r="F250" s="116" t="s">
        <v>106</v>
      </c>
      <c r="G250" s="116"/>
      <c r="H250" s="117"/>
      <c r="I250" s="118">
        <f>SUM(I249)</f>
        <v>50000</v>
      </c>
      <c r="J250" s="118">
        <f>SUM(J249)</f>
        <v>50000</v>
      </c>
      <c r="K250" s="118">
        <f>SUM(K249)</f>
        <v>0</v>
      </c>
      <c r="L250" s="118">
        <f>SUM(L249:L249)</f>
        <v>10000</v>
      </c>
      <c r="M250" s="121"/>
      <c r="N250" s="122"/>
      <c r="O250" s="118">
        <f>SUM(O249:O249)</f>
        <v>0</v>
      </c>
      <c r="Q250" s="131"/>
    </row>
    <row r="251" spans="1:17" s="119" customFormat="1" x14ac:dyDescent="0.3">
      <c r="A251" s="115"/>
      <c r="B251" s="116"/>
      <c r="C251" s="116"/>
      <c r="D251" s="116"/>
      <c r="E251" s="116"/>
      <c r="F251" s="116" t="s">
        <v>498</v>
      </c>
      <c r="G251" s="116"/>
      <c r="H251" s="117"/>
      <c r="I251" s="118">
        <f>I247+I250</f>
        <v>139224</v>
      </c>
      <c r="J251" s="118">
        <f>J247+J250</f>
        <v>140000</v>
      </c>
      <c r="K251" s="118">
        <f>K247+K250</f>
        <v>90206</v>
      </c>
      <c r="L251" s="118">
        <f>L247+L250</f>
        <v>132000</v>
      </c>
      <c r="M251" s="121"/>
      <c r="N251" s="122"/>
      <c r="O251" s="118">
        <f>O247+O250</f>
        <v>447000</v>
      </c>
      <c r="Q251" s="131"/>
    </row>
    <row r="252" spans="1:17" s="5" customFormat="1" x14ac:dyDescent="0.3">
      <c r="A252" s="95"/>
      <c r="B252" s="139" t="s">
        <v>25</v>
      </c>
      <c r="C252" s="139"/>
      <c r="D252" s="139"/>
      <c r="E252" s="139"/>
      <c r="F252" s="139"/>
      <c r="G252" s="139"/>
      <c r="H252" s="140"/>
      <c r="I252" s="68"/>
      <c r="J252" s="68"/>
      <c r="K252" s="68"/>
      <c r="L252" s="68"/>
      <c r="M252" s="135"/>
      <c r="N252" s="97"/>
      <c r="O252" s="68"/>
      <c r="Q252" s="72"/>
    </row>
    <row r="253" spans="1:17" s="5" customFormat="1" x14ac:dyDescent="0.3">
      <c r="A253" s="95"/>
      <c r="B253" s="139" t="s">
        <v>26</v>
      </c>
      <c r="C253" s="139"/>
      <c r="D253" s="139"/>
      <c r="E253" s="139"/>
      <c r="F253" s="139"/>
      <c r="G253" s="139"/>
      <c r="H253" s="140"/>
      <c r="I253" s="68"/>
      <c r="J253" s="68"/>
      <c r="K253" s="68"/>
      <c r="L253" s="68"/>
      <c r="M253" s="135"/>
      <c r="N253" s="97"/>
      <c r="O253" s="68"/>
      <c r="Q253" s="72"/>
    </row>
    <row r="254" spans="1:17" x14ac:dyDescent="0.3">
      <c r="A254" s="113"/>
      <c r="B254" s="111"/>
      <c r="C254" s="111" t="s">
        <v>27</v>
      </c>
      <c r="D254" s="111"/>
      <c r="E254" s="111"/>
      <c r="F254" s="111"/>
      <c r="G254" s="111"/>
      <c r="H254" s="112"/>
      <c r="I254" s="66"/>
      <c r="J254" s="66"/>
      <c r="K254" s="66"/>
      <c r="L254" s="66"/>
      <c r="M254" s="120"/>
      <c r="N254" s="94"/>
      <c r="O254" s="66"/>
    </row>
    <row r="255" spans="1:17" x14ac:dyDescent="0.3">
      <c r="A255" s="113"/>
      <c r="B255" s="111"/>
      <c r="C255" s="111"/>
      <c r="D255" s="111" t="s">
        <v>353</v>
      </c>
      <c r="E255" s="111"/>
      <c r="F255" s="111"/>
      <c r="G255" s="111"/>
      <c r="H255" s="112"/>
      <c r="I255" s="66">
        <v>0</v>
      </c>
      <c r="J255" s="66">
        <v>0</v>
      </c>
      <c r="K255" s="66">
        <v>0</v>
      </c>
      <c r="L255" s="66">
        <v>21500</v>
      </c>
      <c r="M255" s="120">
        <f>Q255*100/L255</f>
        <v>-100</v>
      </c>
      <c r="N255" s="94" t="s">
        <v>496</v>
      </c>
      <c r="O255" s="66">
        <v>0</v>
      </c>
      <c r="Q255" s="71">
        <f t="shared" ref="Q255" si="53">O255-L255</f>
        <v>-21500</v>
      </c>
    </row>
    <row r="256" spans="1:17" s="119" customFormat="1" x14ac:dyDescent="0.3">
      <c r="A256" s="115"/>
      <c r="B256" s="116"/>
      <c r="C256" s="116"/>
      <c r="D256" s="116"/>
      <c r="E256" s="116"/>
      <c r="F256" s="116" t="s">
        <v>109</v>
      </c>
      <c r="G256" s="116"/>
      <c r="H256" s="117"/>
      <c r="I256" s="118">
        <f>SUM(I255)</f>
        <v>0</v>
      </c>
      <c r="J256" s="118">
        <f>SUM(J255)</f>
        <v>0</v>
      </c>
      <c r="K256" s="118">
        <f>SUM(K255)</f>
        <v>0</v>
      </c>
      <c r="L256" s="118">
        <f>SUM(L253:L255)</f>
        <v>21500</v>
      </c>
      <c r="M256" s="121"/>
      <c r="N256" s="122"/>
      <c r="O256" s="118">
        <f>SUM(O253:O255)</f>
        <v>0</v>
      </c>
      <c r="Q256" s="131"/>
    </row>
    <row r="257" spans="1:17" s="119" customFormat="1" x14ac:dyDescent="0.3">
      <c r="A257" s="115"/>
      <c r="B257" s="116"/>
      <c r="C257" s="116"/>
      <c r="D257" s="116"/>
      <c r="E257" s="116"/>
      <c r="F257" s="116" t="s">
        <v>110</v>
      </c>
      <c r="G257" s="116"/>
      <c r="H257" s="117"/>
      <c r="I257" s="118">
        <f>I256</f>
        <v>0</v>
      </c>
      <c r="J257" s="118">
        <f>J256</f>
        <v>0</v>
      </c>
      <c r="K257" s="118">
        <f>K256</f>
        <v>0</v>
      </c>
      <c r="L257" s="118">
        <f>L256</f>
        <v>21500</v>
      </c>
      <c r="M257" s="121"/>
      <c r="N257" s="122"/>
      <c r="O257" s="118">
        <f>O256</f>
        <v>0</v>
      </c>
      <c r="Q257" s="131"/>
    </row>
    <row r="258" spans="1:17" s="34" customFormat="1" x14ac:dyDescent="0.3">
      <c r="A258" s="153"/>
      <c r="B258" s="154"/>
      <c r="C258" s="154"/>
      <c r="D258" s="154"/>
      <c r="E258" s="154"/>
      <c r="F258" s="154"/>
      <c r="G258" s="154"/>
      <c r="H258" s="155"/>
      <c r="I258" s="156"/>
      <c r="J258" s="156"/>
      <c r="K258" s="156"/>
      <c r="L258" s="156"/>
      <c r="M258" s="157"/>
      <c r="N258" s="158"/>
      <c r="O258" s="156"/>
      <c r="Q258" s="159"/>
    </row>
    <row r="259" spans="1:17" s="34" customFormat="1" x14ac:dyDescent="0.3">
      <c r="A259" s="153"/>
      <c r="B259" s="154"/>
      <c r="C259" s="154"/>
      <c r="D259" s="154"/>
      <c r="E259" s="154"/>
      <c r="F259" s="154"/>
      <c r="G259" s="154"/>
      <c r="H259" s="155"/>
      <c r="I259" s="156"/>
      <c r="J259" s="156"/>
      <c r="K259" s="156"/>
      <c r="L259" s="156"/>
      <c r="M259" s="157"/>
      <c r="N259" s="158"/>
      <c r="O259" s="156"/>
      <c r="Q259" s="159"/>
    </row>
    <row r="260" spans="1:17" s="34" customFormat="1" x14ac:dyDescent="0.3">
      <c r="A260" s="153"/>
      <c r="B260" s="154"/>
      <c r="C260" s="154"/>
      <c r="D260" s="154"/>
      <c r="E260" s="154"/>
      <c r="F260" s="154"/>
      <c r="G260" s="154"/>
      <c r="H260" s="155"/>
      <c r="I260" s="156"/>
      <c r="J260" s="156"/>
      <c r="K260" s="156"/>
      <c r="L260" s="156"/>
      <c r="M260" s="157"/>
      <c r="N260" s="158"/>
      <c r="O260" s="156"/>
      <c r="P260" s="240"/>
      <c r="Q260" s="159"/>
    </row>
    <row r="261" spans="1:17" s="5" customFormat="1" x14ac:dyDescent="0.3">
      <c r="A261" s="123"/>
      <c r="B261" s="124"/>
      <c r="C261" s="124"/>
      <c r="D261" s="124"/>
      <c r="E261" s="124"/>
      <c r="F261" s="124"/>
      <c r="G261" s="124"/>
      <c r="H261" s="125"/>
      <c r="I261" s="295" t="s">
        <v>88</v>
      </c>
      <c r="J261" s="295"/>
      <c r="K261" s="294"/>
      <c r="L261" s="293" t="s">
        <v>70</v>
      </c>
      <c r="M261" s="295"/>
      <c r="N261" s="295"/>
      <c r="O261" s="294"/>
      <c r="P261" s="254" t="s">
        <v>599</v>
      </c>
      <c r="Q261" s="72"/>
    </row>
    <row r="262" spans="1:17" s="5" customFormat="1" x14ac:dyDescent="0.3">
      <c r="A262" s="126"/>
      <c r="B262" s="127"/>
      <c r="C262" s="127"/>
      <c r="D262" s="127"/>
      <c r="E262" s="127"/>
      <c r="F262" s="127"/>
      <c r="G262" s="127"/>
      <c r="H262" s="128"/>
      <c r="I262" s="129" t="s">
        <v>66</v>
      </c>
      <c r="J262" s="129" t="s">
        <v>67</v>
      </c>
      <c r="K262" s="129" t="s">
        <v>69</v>
      </c>
      <c r="L262" s="129" t="s">
        <v>199</v>
      </c>
      <c r="M262" s="293" t="s">
        <v>68</v>
      </c>
      <c r="N262" s="294"/>
      <c r="O262" s="129" t="s">
        <v>207</v>
      </c>
      <c r="P262" s="20"/>
      <c r="Q262" s="130"/>
    </row>
    <row r="263" spans="1:17" s="5" customFormat="1" x14ac:dyDescent="0.3">
      <c r="A263" s="95"/>
      <c r="B263" s="139" t="s">
        <v>32</v>
      </c>
      <c r="C263" s="139"/>
      <c r="D263" s="139"/>
      <c r="E263" s="139"/>
      <c r="F263" s="139"/>
      <c r="G263" s="139"/>
      <c r="H263" s="140"/>
      <c r="I263" s="68"/>
      <c r="J263" s="68"/>
      <c r="K263" s="68"/>
      <c r="L263" s="68"/>
      <c r="M263" s="135"/>
      <c r="N263" s="97"/>
      <c r="O263" s="68"/>
      <c r="Q263" s="72"/>
    </row>
    <row r="264" spans="1:17" s="5" customFormat="1" x14ac:dyDescent="0.3">
      <c r="A264" s="95"/>
      <c r="B264" s="139" t="s">
        <v>33</v>
      </c>
      <c r="C264" s="139"/>
      <c r="D264" s="139"/>
      <c r="E264" s="139"/>
      <c r="F264" s="139"/>
      <c r="G264" s="139"/>
      <c r="H264" s="140"/>
      <c r="I264" s="68"/>
      <c r="J264" s="68"/>
      <c r="K264" s="68"/>
      <c r="L264" s="68"/>
      <c r="M264" s="135"/>
      <c r="N264" s="97"/>
      <c r="O264" s="68"/>
      <c r="Q264" s="72"/>
    </row>
    <row r="265" spans="1:17" x14ac:dyDescent="0.3">
      <c r="A265" s="113"/>
      <c r="B265" s="111"/>
      <c r="C265" s="111" t="s">
        <v>197</v>
      </c>
      <c r="D265" s="111"/>
      <c r="E265" s="111"/>
      <c r="F265" s="111"/>
      <c r="G265" s="111"/>
      <c r="H265" s="112"/>
      <c r="I265" s="66">
        <v>130000</v>
      </c>
      <c r="J265" s="66">
        <v>130000</v>
      </c>
      <c r="K265" s="66">
        <v>195000</v>
      </c>
      <c r="L265" s="66">
        <v>195000</v>
      </c>
      <c r="M265" s="120">
        <f t="shared" ref="M265" si="54">Q265*100/L265</f>
        <v>0</v>
      </c>
      <c r="N265" s="94" t="s">
        <v>496</v>
      </c>
      <c r="O265" s="66">
        <v>195000</v>
      </c>
      <c r="Q265" s="71">
        <f t="shared" ref="Q265" si="55">O265-L265</f>
        <v>0</v>
      </c>
    </row>
    <row r="266" spans="1:17" s="119" customFormat="1" x14ac:dyDescent="0.3">
      <c r="A266" s="115"/>
      <c r="B266" s="116"/>
      <c r="C266" s="116"/>
      <c r="D266" s="116"/>
      <c r="E266" s="116"/>
      <c r="F266" s="116" t="s">
        <v>112</v>
      </c>
      <c r="G266" s="116"/>
      <c r="H266" s="117"/>
      <c r="I266" s="118">
        <f>SUM(I265)</f>
        <v>130000</v>
      </c>
      <c r="J266" s="118">
        <f>SUM(J265)</f>
        <v>130000</v>
      </c>
      <c r="K266" s="118">
        <f>SUM(K265)</f>
        <v>195000</v>
      </c>
      <c r="L266" s="118">
        <f>SUM(L265:L265)</f>
        <v>195000</v>
      </c>
      <c r="M266" s="121"/>
      <c r="N266" s="122"/>
      <c r="O266" s="118">
        <f>SUM(O265:O265)</f>
        <v>195000</v>
      </c>
      <c r="Q266" s="131"/>
    </row>
    <row r="267" spans="1:17" s="119" customFormat="1" x14ac:dyDescent="0.3">
      <c r="A267" s="115"/>
      <c r="B267" s="116"/>
      <c r="C267" s="116"/>
      <c r="D267" s="116"/>
      <c r="E267" s="116"/>
      <c r="F267" s="116" t="s">
        <v>113</v>
      </c>
      <c r="G267" s="116"/>
      <c r="H267" s="117"/>
      <c r="I267" s="118">
        <f>I266</f>
        <v>130000</v>
      </c>
      <c r="J267" s="118">
        <f>J266</f>
        <v>130000</v>
      </c>
      <c r="K267" s="118">
        <f>K266</f>
        <v>195000</v>
      </c>
      <c r="L267" s="118">
        <f>L266</f>
        <v>195000</v>
      </c>
      <c r="M267" s="121"/>
      <c r="N267" s="122"/>
      <c r="O267" s="118">
        <f>O266</f>
        <v>195000</v>
      </c>
      <c r="Q267" s="131"/>
    </row>
    <row r="268" spans="1:17" s="119" customFormat="1" x14ac:dyDescent="0.3">
      <c r="A268" s="115"/>
      <c r="B268" s="116"/>
      <c r="C268" s="116"/>
      <c r="D268" s="116"/>
      <c r="E268" s="116"/>
      <c r="F268" s="116" t="s">
        <v>509</v>
      </c>
      <c r="G268" s="116"/>
      <c r="H268" s="117"/>
      <c r="I268" s="118">
        <f>I251+I257+I267</f>
        <v>269224</v>
      </c>
      <c r="J268" s="118">
        <f>J251+J257+J267</f>
        <v>270000</v>
      </c>
      <c r="K268" s="118">
        <f>K251+K257+K267</f>
        <v>285206</v>
      </c>
      <c r="L268" s="118">
        <f>L251+L257+L267</f>
        <v>348500</v>
      </c>
      <c r="M268" s="121"/>
      <c r="N268" s="122"/>
      <c r="O268" s="118">
        <f>O251+O257+O267</f>
        <v>642000</v>
      </c>
      <c r="Q268" s="131"/>
    </row>
    <row r="269" spans="1:17" s="119" customFormat="1" x14ac:dyDescent="0.3">
      <c r="A269" s="115"/>
      <c r="B269" s="116"/>
      <c r="C269" s="116"/>
      <c r="D269" s="116"/>
      <c r="E269" s="116"/>
      <c r="F269" s="116" t="s">
        <v>129</v>
      </c>
      <c r="G269" s="116"/>
      <c r="H269" s="117"/>
      <c r="I269" s="118">
        <f>I268</f>
        <v>269224</v>
      </c>
      <c r="J269" s="118">
        <f>J268</f>
        <v>270000</v>
      </c>
      <c r="K269" s="118">
        <f>K268</f>
        <v>285206</v>
      </c>
      <c r="L269" s="118">
        <f>L268</f>
        <v>348500</v>
      </c>
      <c r="M269" s="121"/>
      <c r="N269" s="122"/>
      <c r="O269" s="118">
        <f>O268</f>
        <v>642000</v>
      </c>
      <c r="Q269" s="131"/>
    </row>
    <row r="270" spans="1:17" s="5" customFormat="1" x14ac:dyDescent="0.3">
      <c r="A270" s="95" t="s">
        <v>130</v>
      </c>
      <c r="B270" s="139"/>
      <c r="C270" s="139"/>
      <c r="D270" s="139"/>
      <c r="E270" s="139"/>
      <c r="F270" s="139"/>
      <c r="G270" s="139"/>
      <c r="H270" s="140"/>
      <c r="I270" s="68"/>
      <c r="J270" s="68"/>
      <c r="K270" s="68"/>
      <c r="L270" s="68"/>
      <c r="M270" s="135"/>
      <c r="N270" s="97"/>
      <c r="O270" s="68"/>
      <c r="Q270" s="72"/>
    </row>
    <row r="271" spans="1:17" s="5" customFormat="1" x14ac:dyDescent="0.3">
      <c r="A271" s="95" t="s">
        <v>334</v>
      </c>
      <c r="B271" s="139"/>
      <c r="C271" s="139"/>
      <c r="D271" s="139"/>
      <c r="E271" s="139"/>
      <c r="F271" s="139"/>
      <c r="G271" s="139"/>
      <c r="H271" s="140"/>
      <c r="I271" s="68"/>
      <c r="J271" s="68"/>
      <c r="K271" s="68"/>
      <c r="L271" s="68"/>
      <c r="M271" s="135"/>
      <c r="N271" s="97"/>
      <c r="O271" s="68"/>
      <c r="Q271" s="72"/>
    </row>
    <row r="272" spans="1:17" s="5" customFormat="1" x14ac:dyDescent="0.3">
      <c r="A272" s="95"/>
      <c r="B272" s="139" t="s">
        <v>6</v>
      </c>
      <c r="C272" s="139"/>
      <c r="D272" s="139"/>
      <c r="E272" s="139"/>
      <c r="F272" s="139"/>
      <c r="G272" s="139"/>
      <c r="H272" s="140"/>
      <c r="I272" s="68"/>
      <c r="J272" s="68"/>
      <c r="K272" s="68"/>
      <c r="L272" s="68"/>
      <c r="M272" s="135"/>
      <c r="N272" s="97"/>
      <c r="O272" s="68"/>
      <c r="Q272" s="72"/>
    </row>
    <row r="273" spans="1:17" s="5" customFormat="1" x14ac:dyDescent="0.3">
      <c r="A273" s="95"/>
      <c r="B273" s="139" t="s">
        <v>9</v>
      </c>
      <c r="C273" s="139"/>
      <c r="D273" s="139"/>
      <c r="E273" s="139"/>
      <c r="F273" s="139"/>
      <c r="G273" s="139"/>
      <c r="H273" s="140"/>
      <c r="I273" s="68"/>
      <c r="J273" s="68"/>
      <c r="K273" s="68"/>
      <c r="L273" s="68"/>
      <c r="M273" s="135"/>
      <c r="N273" s="97"/>
      <c r="O273" s="68"/>
      <c r="Q273" s="72"/>
    </row>
    <row r="274" spans="1:17" x14ac:dyDescent="0.3">
      <c r="A274" s="113"/>
      <c r="B274" s="111"/>
      <c r="C274" s="111" t="s">
        <v>10</v>
      </c>
      <c r="D274" s="111"/>
      <c r="E274" s="111"/>
      <c r="F274" s="111"/>
      <c r="G274" s="111"/>
      <c r="H274" s="112"/>
      <c r="I274" s="66">
        <v>0</v>
      </c>
      <c r="J274" s="66">
        <v>0</v>
      </c>
      <c r="K274" s="66">
        <v>0</v>
      </c>
      <c r="L274" s="66">
        <v>0</v>
      </c>
      <c r="M274" s="120">
        <f>Q274*100/O274</f>
        <v>100</v>
      </c>
      <c r="N274" s="94" t="s">
        <v>496</v>
      </c>
      <c r="O274" s="66">
        <v>567000</v>
      </c>
      <c r="Q274" s="71">
        <f t="shared" ref="Q274:Q277" si="56">O274-L274</f>
        <v>567000</v>
      </c>
    </row>
    <row r="275" spans="1:17" x14ac:dyDescent="0.3">
      <c r="A275" s="113"/>
      <c r="B275" s="111"/>
      <c r="C275" s="111" t="s">
        <v>11</v>
      </c>
      <c r="D275" s="111"/>
      <c r="E275" s="111"/>
      <c r="F275" s="111"/>
      <c r="G275" s="111"/>
      <c r="H275" s="112"/>
      <c r="I275" s="66">
        <v>0</v>
      </c>
      <c r="J275" s="66">
        <v>0</v>
      </c>
      <c r="K275" s="66">
        <v>0</v>
      </c>
      <c r="L275" s="66">
        <v>0</v>
      </c>
      <c r="M275" s="120">
        <f>Q275*100/O275</f>
        <v>100</v>
      </c>
      <c r="N275" s="94" t="s">
        <v>496</v>
      </c>
      <c r="O275" s="66">
        <v>42000</v>
      </c>
      <c r="Q275" s="71">
        <f t="shared" si="56"/>
        <v>42000</v>
      </c>
    </row>
    <row r="276" spans="1:17" x14ac:dyDescent="0.3">
      <c r="A276" s="113"/>
      <c r="B276" s="111"/>
      <c r="C276" s="111" t="s">
        <v>190</v>
      </c>
      <c r="D276" s="111"/>
      <c r="E276" s="111"/>
      <c r="F276" s="111"/>
      <c r="G276" s="111"/>
      <c r="H276" s="112"/>
      <c r="I276" s="66">
        <v>0</v>
      </c>
      <c r="J276" s="66">
        <v>0</v>
      </c>
      <c r="K276" s="66">
        <v>0</v>
      </c>
      <c r="L276" s="66">
        <v>0</v>
      </c>
      <c r="M276" s="120">
        <f>Q276*100/O276</f>
        <v>100</v>
      </c>
      <c r="N276" s="94" t="s">
        <v>496</v>
      </c>
      <c r="O276" s="66">
        <v>147000</v>
      </c>
      <c r="Q276" s="71">
        <f t="shared" si="56"/>
        <v>147000</v>
      </c>
    </row>
    <row r="277" spans="1:17" x14ac:dyDescent="0.3">
      <c r="A277" s="113"/>
      <c r="B277" s="111"/>
      <c r="C277" s="111" t="s">
        <v>174</v>
      </c>
      <c r="D277" s="111"/>
      <c r="E277" s="111"/>
      <c r="F277" s="111"/>
      <c r="G277" s="111"/>
      <c r="H277" s="112"/>
      <c r="I277" s="66">
        <v>0</v>
      </c>
      <c r="J277" s="66">
        <v>0</v>
      </c>
      <c r="K277" s="66">
        <v>0</v>
      </c>
      <c r="L277" s="66">
        <v>0</v>
      </c>
      <c r="M277" s="120">
        <f>Q277*100/O277</f>
        <v>100</v>
      </c>
      <c r="N277" s="94" t="s">
        <v>496</v>
      </c>
      <c r="O277" s="66">
        <v>24000</v>
      </c>
      <c r="Q277" s="71">
        <f t="shared" si="56"/>
        <v>24000</v>
      </c>
    </row>
    <row r="278" spans="1:17" s="119" customFormat="1" x14ac:dyDescent="0.3">
      <c r="A278" s="115"/>
      <c r="B278" s="116"/>
      <c r="C278" s="116"/>
      <c r="D278" s="116"/>
      <c r="E278" s="116"/>
      <c r="F278" s="116" t="s">
        <v>93</v>
      </c>
      <c r="G278" s="116"/>
      <c r="H278" s="117"/>
      <c r="I278" s="118">
        <f>SUM(I274:I277)</f>
        <v>0</v>
      </c>
      <c r="J278" s="118">
        <f>SUM(J274:J277)</f>
        <v>0</v>
      </c>
      <c r="K278" s="118">
        <f>SUM(K274:K277)</f>
        <v>0</v>
      </c>
      <c r="L278" s="118">
        <f>SUM(L274:L277)</f>
        <v>0</v>
      </c>
      <c r="M278" s="121"/>
      <c r="N278" s="122"/>
      <c r="O278" s="118">
        <f>SUM(O274:O277)</f>
        <v>780000</v>
      </c>
      <c r="Q278" s="131"/>
    </row>
    <row r="279" spans="1:17" s="119" customFormat="1" x14ac:dyDescent="0.3">
      <c r="A279" s="115"/>
      <c r="B279" s="116"/>
      <c r="C279" s="116"/>
      <c r="D279" s="116"/>
      <c r="E279" s="116"/>
      <c r="F279" s="116" t="s">
        <v>114</v>
      </c>
      <c r="G279" s="116"/>
      <c r="H279" s="117"/>
      <c r="I279" s="118">
        <f>I278</f>
        <v>0</v>
      </c>
      <c r="J279" s="118">
        <f>J278</f>
        <v>0</v>
      </c>
      <c r="K279" s="118">
        <f>K278</f>
        <v>0</v>
      </c>
      <c r="L279" s="118">
        <f>L272+L278</f>
        <v>0</v>
      </c>
      <c r="M279" s="121"/>
      <c r="N279" s="122"/>
      <c r="O279" s="118">
        <f>O272+O278</f>
        <v>780000</v>
      </c>
      <c r="Q279" s="131"/>
    </row>
    <row r="280" spans="1:17" s="5" customFormat="1" x14ac:dyDescent="0.3">
      <c r="A280" s="95"/>
      <c r="B280" s="139" t="s">
        <v>192</v>
      </c>
      <c r="C280" s="139"/>
      <c r="D280" s="139"/>
      <c r="E280" s="139"/>
      <c r="F280" s="139"/>
      <c r="G280" s="139"/>
      <c r="H280" s="140"/>
      <c r="I280" s="68"/>
      <c r="J280" s="68"/>
      <c r="K280" s="68"/>
      <c r="L280" s="68"/>
      <c r="M280" s="135"/>
      <c r="N280" s="97"/>
      <c r="O280" s="68"/>
      <c r="Q280" s="72"/>
    </row>
    <row r="281" spans="1:17" s="5" customFormat="1" x14ac:dyDescent="0.3">
      <c r="A281" s="95"/>
      <c r="B281" s="139" t="s">
        <v>1</v>
      </c>
      <c r="C281" s="139"/>
      <c r="D281" s="139"/>
      <c r="E281" s="139"/>
      <c r="F281" s="139"/>
      <c r="G281" s="139"/>
      <c r="H281" s="140"/>
      <c r="I281" s="68"/>
      <c r="J281" s="68"/>
      <c r="K281" s="68"/>
      <c r="L281" s="68"/>
      <c r="M281" s="135"/>
      <c r="N281" s="97"/>
      <c r="O281" s="68"/>
      <c r="Q281" s="72"/>
    </row>
    <row r="282" spans="1:17" x14ac:dyDescent="0.3">
      <c r="A282" s="113"/>
      <c r="B282" s="111"/>
      <c r="C282" s="111" t="s">
        <v>277</v>
      </c>
      <c r="D282" s="111"/>
      <c r="E282" s="111"/>
      <c r="F282" s="111"/>
      <c r="G282" s="111"/>
      <c r="H282" s="112"/>
      <c r="I282" s="66">
        <v>0</v>
      </c>
      <c r="J282" s="66">
        <v>0</v>
      </c>
      <c r="K282" s="66">
        <v>0</v>
      </c>
      <c r="L282" s="66">
        <v>0</v>
      </c>
      <c r="M282" s="120">
        <f>Q282*100/O282</f>
        <v>100</v>
      </c>
      <c r="N282" s="94" t="s">
        <v>496</v>
      </c>
      <c r="O282" s="66">
        <v>30000</v>
      </c>
      <c r="Q282" s="71">
        <f t="shared" ref="Q282:Q285" si="57">O282-L282</f>
        <v>30000</v>
      </c>
    </row>
    <row r="283" spans="1:17" x14ac:dyDescent="0.3">
      <c r="A283" s="113"/>
      <c r="B283" s="111"/>
      <c r="C283" s="111" t="s">
        <v>94</v>
      </c>
      <c r="D283" s="111"/>
      <c r="E283" s="111"/>
      <c r="F283" s="111"/>
      <c r="G283" s="111"/>
      <c r="H283" s="112"/>
      <c r="I283" s="66">
        <v>0</v>
      </c>
      <c r="J283" s="66">
        <v>0</v>
      </c>
      <c r="K283" s="66">
        <v>0</v>
      </c>
      <c r="L283" s="66">
        <v>0</v>
      </c>
      <c r="M283" s="120">
        <f>Q283*100/O283</f>
        <v>100</v>
      </c>
      <c r="N283" s="94" t="s">
        <v>496</v>
      </c>
      <c r="O283" s="66">
        <v>10000</v>
      </c>
      <c r="Q283" s="71">
        <f t="shared" si="57"/>
        <v>10000</v>
      </c>
    </row>
    <row r="284" spans="1:17" x14ac:dyDescent="0.3">
      <c r="A284" s="113"/>
      <c r="B284" s="111"/>
      <c r="C284" s="111" t="s">
        <v>14</v>
      </c>
      <c r="D284" s="111"/>
      <c r="E284" s="111"/>
      <c r="F284" s="111"/>
      <c r="G284" s="111"/>
      <c r="H284" s="112"/>
      <c r="I284" s="66">
        <v>0</v>
      </c>
      <c r="J284" s="66">
        <v>0</v>
      </c>
      <c r="K284" s="66">
        <v>0</v>
      </c>
      <c r="L284" s="66">
        <v>0</v>
      </c>
      <c r="M284" s="120">
        <f>Q284*100/O284</f>
        <v>100</v>
      </c>
      <c r="N284" s="94" t="s">
        <v>496</v>
      </c>
      <c r="O284" s="66">
        <v>36000</v>
      </c>
      <c r="Q284" s="71">
        <f t="shared" si="57"/>
        <v>36000</v>
      </c>
    </row>
    <row r="285" spans="1:17" x14ac:dyDescent="0.3">
      <c r="A285" s="113"/>
      <c r="B285" s="111"/>
      <c r="C285" s="111" t="s">
        <v>15</v>
      </c>
      <c r="D285" s="111"/>
      <c r="E285" s="111"/>
      <c r="F285" s="111"/>
      <c r="G285" s="111"/>
      <c r="H285" s="112"/>
      <c r="I285" s="66">
        <v>0</v>
      </c>
      <c r="J285" s="66">
        <v>0</v>
      </c>
      <c r="K285" s="66">
        <v>0</v>
      </c>
      <c r="L285" s="66">
        <v>0</v>
      </c>
      <c r="M285" s="120">
        <f>Q285*100/O285</f>
        <v>100</v>
      </c>
      <c r="N285" s="94" t="s">
        <v>496</v>
      </c>
      <c r="O285" s="66">
        <v>10000</v>
      </c>
      <c r="Q285" s="71">
        <f t="shared" si="57"/>
        <v>10000</v>
      </c>
    </row>
    <row r="286" spans="1:17" s="119" customFormat="1" x14ac:dyDescent="0.3">
      <c r="A286" s="115"/>
      <c r="B286" s="116"/>
      <c r="C286" s="116"/>
      <c r="D286" s="116"/>
      <c r="E286" s="116"/>
      <c r="F286" s="116" t="s">
        <v>96</v>
      </c>
      <c r="G286" s="116"/>
      <c r="H286" s="117"/>
      <c r="I286" s="118">
        <f>SUM(I282:I285)</f>
        <v>0</v>
      </c>
      <c r="J286" s="118">
        <f>SUM(J282:J285)</f>
        <v>0</v>
      </c>
      <c r="K286" s="118">
        <f>SUM(K282:K285)</f>
        <v>0</v>
      </c>
      <c r="L286" s="118">
        <f>SUM(L282:L285)</f>
        <v>0</v>
      </c>
      <c r="M286" s="121"/>
      <c r="N286" s="122"/>
      <c r="O286" s="118">
        <f>SUM(O282:O285)</f>
        <v>86000</v>
      </c>
      <c r="P286" s="239"/>
      <c r="Q286" s="131"/>
    </row>
    <row r="287" spans="1:17" s="5" customFormat="1" x14ac:dyDescent="0.3">
      <c r="A287" s="123"/>
      <c r="B287" s="124"/>
      <c r="C287" s="124"/>
      <c r="D287" s="124"/>
      <c r="E287" s="124"/>
      <c r="F287" s="124"/>
      <c r="G287" s="124"/>
      <c r="H287" s="125"/>
      <c r="I287" s="295" t="s">
        <v>88</v>
      </c>
      <c r="J287" s="295"/>
      <c r="K287" s="294"/>
      <c r="L287" s="293" t="s">
        <v>70</v>
      </c>
      <c r="M287" s="295"/>
      <c r="N287" s="295"/>
      <c r="O287" s="294"/>
      <c r="P287" s="254" t="s">
        <v>600</v>
      </c>
      <c r="Q287" s="72"/>
    </row>
    <row r="288" spans="1:17" s="5" customFormat="1" x14ac:dyDescent="0.3">
      <c r="A288" s="126"/>
      <c r="B288" s="127"/>
      <c r="C288" s="127"/>
      <c r="D288" s="127"/>
      <c r="E288" s="127"/>
      <c r="F288" s="127"/>
      <c r="G288" s="127"/>
      <c r="H288" s="128"/>
      <c r="I288" s="129" t="s">
        <v>66</v>
      </c>
      <c r="J288" s="129" t="s">
        <v>67</v>
      </c>
      <c r="K288" s="129" t="s">
        <v>69</v>
      </c>
      <c r="L288" s="129" t="s">
        <v>199</v>
      </c>
      <c r="M288" s="293" t="s">
        <v>68</v>
      </c>
      <c r="N288" s="294"/>
      <c r="O288" s="129" t="s">
        <v>207</v>
      </c>
      <c r="P288" s="20"/>
      <c r="Q288" s="130"/>
    </row>
    <row r="289" spans="1:17" s="5" customFormat="1" x14ac:dyDescent="0.3">
      <c r="A289" s="95"/>
      <c r="B289" s="139" t="s">
        <v>16</v>
      </c>
      <c r="C289" s="139"/>
      <c r="D289" s="139"/>
      <c r="E289" s="139"/>
      <c r="F289" s="139"/>
      <c r="G289" s="139"/>
      <c r="H289" s="140"/>
      <c r="I289" s="68"/>
      <c r="J289" s="68"/>
      <c r="K289" s="68"/>
      <c r="L289" s="68"/>
      <c r="M289" s="135"/>
      <c r="N289" s="97"/>
      <c r="O289" s="68"/>
      <c r="Q289" s="72"/>
    </row>
    <row r="290" spans="1:17" x14ac:dyDescent="0.3">
      <c r="A290" s="113"/>
      <c r="B290" s="111"/>
      <c r="C290" s="111" t="s">
        <v>97</v>
      </c>
      <c r="D290" s="111"/>
      <c r="E290" s="111"/>
      <c r="F290" s="111"/>
      <c r="G290" s="111"/>
      <c r="H290" s="112"/>
      <c r="I290" s="66">
        <v>0</v>
      </c>
      <c r="J290" s="66">
        <v>0</v>
      </c>
      <c r="K290" s="66">
        <v>0</v>
      </c>
      <c r="L290" s="66">
        <v>0</v>
      </c>
      <c r="M290" s="120">
        <f>Q290*100/O290</f>
        <v>100</v>
      </c>
      <c r="N290" s="94" t="s">
        <v>496</v>
      </c>
      <c r="O290" s="66">
        <v>10000</v>
      </c>
      <c r="Q290" s="71">
        <f t="shared" ref="Q290:Q291" si="58">O290-L290</f>
        <v>10000</v>
      </c>
    </row>
    <row r="291" spans="1:17" x14ac:dyDescent="0.3">
      <c r="A291" s="113"/>
      <c r="B291" s="111"/>
      <c r="C291" s="111" t="s">
        <v>98</v>
      </c>
      <c r="D291" s="111"/>
      <c r="E291" s="111"/>
      <c r="F291" s="111"/>
      <c r="G291" s="111"/>
      <c r="H291" s="112"/>
      <c r="I291" s="66">
        <v>0</v>
      </c>
      <c r="J291" s="66">
        <v>0</v>
      </c>
      <c r="K291" s="66">
        <v>0</v>
      </c>
      <c r="L291" s="66">
        <v>0</v>
      </c>
      <c r="M291" s="120">
        <f>Q291*100/O291</f>
        <v>100</v>
      </c>
      <c r="N291" s="94" t="s">
        <v>496</v>
      </c>
      <c r="O291" s="66">
        <v>10000</v>
      </c>
      <c r="Q291" s="71">
        <f t="shared" si="58"/>
        <v>10000</v>
      </c>
    </row>
    <row r="292" spans="1:17" x14ac:dyDescent="0.3">
      <c r="A292" s="113"/>
      <c r="B292" s="111"/>
      <c r="C292" s="111" t="s">
        <v>282</v>
      </c>
      <c r="D292" s="111"/>
      <c r="E292" s="111"/>
      <c r="F292" s="111"/>
      <c r="G292" s="111"/>
      <c r="H292" s="112"/>
      <c r="I292" s="66">
        <v>0</v>
      </c>
      <c r="J292" s="66">
        <v>0</v>
      </c>
      <c r="K292" s="66">
        <v>0</v>
      </c>
      <c r="L292" s="66">
        <v>0</v>
      </c>
      <c r="M292" s="120"/>
      <c r="N292" s="94"/>
      <c r="O292" s="66">
        <v>0</v>
      </c>
    </row>
    <row r="293" spans="1:17" x14ac:dyDescent="0.3">
      <c r="A293" s="113"/>
      <c r="B293" s="111"/>
      <c r="C293" s="111"/>
      <c r="D293" s="111" t="s">
        <v>313</v>
      </c>
      <c r="E293" s="111"/>
      <c r="F293" s="111"/>
      <c r="G293" s="111"/>
      <c r="H293" s="112"/>
      <c r="I293" s="66">
        <v>0</v>
      </c>
      <c r="J293" s="66">
        <v>0</v>
      </c>
      <c r="K293" s="66">
        <v>0</v>
      </c>
      <c r="L293" s="66">
        <v>0</v>
      </c>
      <c r="M293" s="120">
        <f>Q293*100/O293</f>
        <v>100</v>
      </c>
      <c r="N293" s="94" t="s">
        <v>496</v>
      </c>
      <c r="O293" s="66">
        <v>100000</v>
      </c>
      <c r="Q293" s="71">
        <f t="shared" ref="Q293:Q297" si="59">O293-L293</f>
        <v>100000</v>
      </c>
    </row>
    <row r="294" spans="1:17" x14ac:dyDescent="0.3">
      <c r="A294" s="113"/>
      <c r="B294" s="111"/>
      <c r="C294" s="111"/>
      <c r="D294" s="111" t="s">
        <v>349</v>
      </c>
      <c r="E294" s="111"/>
      <c r="F294" s="111"/>
      <c r="G294" s="111"/>
      <c r="H294" s="112"/>
      <c r="I294" s="66">
        <v>59200</v>
      </c>
      <c r="J294" s="66">
        <v>60000</v>
      </c>
      <c r="K294" s="66">
        <v>69450</v>
      </c>
      <c r="L294" s="66">
        <v>0</v>
      </c>
      <c r="M294" s="120">
        <f>Q294*100/O294</f>
        <v>100</v>
      </c>
      <c r="N294" s="94" t="s">
        <v>496</v>
      </c>
      <c r="O294" s="66">
        <v>80000</v>
      </c>
      <c r="Q294" s="71">
        <f t="shared" si="59"/>
        <v>80000</v>
      </c>
    </row>
    <row r="295" spans="1:17" x14ac:dyDescent="0.3">
      <c r="A295" s="113"/>
      <c r="B295" s="111"/>
      <c r="C295" s="111"/>
      <c r="D295" s="111" t="s">
        <v>350</v>
      </c>
      <c r="E295" s="111"/>
      <c r="F295" s="111"/>
      <c r="G295" s="111"/>
      <c r="H295" s="112"/>
      <c r="I295" s="66">
        <v>0</v>
      </c>
      <c r="J295" s="66">
        <v>0</v>
      </c>
      <c r="K295" s="66">
        <v>0</v>
      </c>
      <c r="L295" s="66">
        <v>0</v>
      </c>
      <c r="M295" s="120">
        <f>Q295*100/O295</f>
        <v>100</v>
      </c>
      <c r="N295" s="94" t="s">
        <v>496</v>
      </c>
      <c r="O295" s="66">
        <v>30000</v>
      </c>
      <c r="Q295" s="71">
        <f t="shared" si="59"/>
        <v>30000</v>
      </c>
    </row>
    <row r="296" spans="1:17" x14ac:dyDescent="0.3">
      <c r="A296" s="113"/>
      <c r="B296" s="111"/>
      <c r="C296" s="111"/>
      <c r="D296" s="111" t="s">
        <v>351</v>
      </c>
      <c r="E296" s="111"/>
      <c r="F296" s="111"/>
      <c r="G296" s="111"/>
      <c r="H296" s="112"/>
      <c r="I296" s="66">
        <v>0</v>
      </c>
      <c r="J296" s="66">
        <v>0</v>
      </c>
      <c r="K296" s="66">
        <v>19600</v>
      </c>
      <c r="L296" s="66">
        <v>0</v>
      </c>
      <c r="M296" s="120">
        <f>Q296*100/O296</f>
        <v>100</v>
      </c>
      <c r="N296" s="94" t="s">
        <v>496</v>
      </c>
      <c r="O296" s="66">
        <v>70000</v>
      </c>
      <c r="Q296" s="71">
        <f t="shared" si="59"/>
        <v>70000</v>
      </c>
    </row>
    <row r="297" spans="1:17" x14ac:dyDescent="0.3">
      <c r="A297" s="113"/>
      <c r="B297" s="111"/>
      <c r="C297" s="111"/>
      <c r="D297" s="111" t="s">
        <v>352</v>
      </c>
      <c r="E297" s="111"/>
      <c r="F297" s="111"/>
      <c r="G297" s="111"/>
      <c r="H297" s="112"/>
      <c r="I297" s="66">
        <v>0</v>
      </c>
      <c r="J297" s="66">
        <v>0</v>
      </c>
      <c r="K297" s="66">
        <v>0</v>
      </c>
      <c r="L297" s="66">
        <v>0</v>
      </c>
      <c r="M297" s="120">
        <f>Q297*100/O297</f>
        <v>100</v>
      </c>
      <c r="N297" s="94" t="s">
        <v>496</v>
      </c>
      <c r="O297" s="66">
        <v>20000</v>
      </c>
      <c r="Q297" s="71">
        <f t="shared" si="59"/>
        <v>20000</v>
      </c>
    </row>
    <row r="298" spans="1:17" s="119" customFormat="1" x14ac:dyDescent="0.3">
      <c r="A298" s="115"/>
      <c r="B298" s="116"/>
      <c r="C298" s="116"/>
      <c r="D298" s="116"/>
      <c r="E298" s="116"/>
      <c r="F298" s="116" t="s">
        <v>99</v>
      </c>
      <c r="G298" s="116"/>
      <c r="H298" s="117"/>
      <c r="I298" s="118">
        <f>SUM(I290:I297)</f>
        <v>59200</v>
      </c>
      <c r="J298" s="118">
        <f>SUM(J290:J297)</f>
        <v>60000</v>
      </c>
      <c r="K298" s="118">
        <f>SUM(K290:K297)</f>
        <v>89050</v>
      </c>
      <c r="L298" s="118">
        <f>SUM(L290:L297)</f>
        <v>0</v>
      </c>
      <c r="M298" s="121"/>
      <c r="N298" s="122"/>
      <c r="O298" s="118">
        <f>SUM(O290:O297)</f>
        <v>320000</v>
      </c>
      <c r="Q298" s="131"/>
    </row>
    <row r="299" spans="1:17" s="119" customFormat="1" x14ac:dyDescent="0.3">
      <c r="A299" s="115"/>
      <c r="B299" s="116"/>
      <c r="C299" s="116"/>
      <c r="D299" s="116"/>
      <c r="E299" s="116"/>
      <c r="F299" s="116" t="s">
        <v>498</v>
      </c>
      <c r="G299" s="116"/>
      <c r="H299" s="117"/>
      <c r="I299" s="118">
        <f>I286+I298</f>
        <v>59200</v>
      </c>
      <c r="J299" s="118">
        <f>J286+J298</f>
        <v>60000</v>
      </c>
      <c r="K299" s="118">
        <f>K286+K298</f>
        <v>89050</v>
      </c>
      <c r="L299" s="118">
        <f>L286+L298</f>
        <v>0</v>
      </c>
      <c r="M299" s="121"/>
      <c r="N299" s="122"/>
      <c r="O299" s="118">
        <f>O286+O298</f>
        <v>406000</v>
      </c>
      <c r="Q299" s="131"/>
    </row>
    <row r="300" spans="1:17" s="5" customFormat="1" x14ac:dyDescent="0.3">
      <c r="A300" s="95"/>
      <c r="B300" s="139" t="s">
        <v>25</v>
      </c>
      <c r="C300" s="139"/>
      <c r="D300" s="139"/>
      <c r="E300" s="139"/>
      <c r="F300" s="139"/>
      <c r="G300" s="139"/>
      <c r="H300" s="140"/>
      <c r="I300" s="68"/>
      <c r="J300" s="68"/>
      <c r="K300" s="68"/>
      <c r="L300" s="68"/>
      <c r="M300" s="135"/>
      <c r="N300" s="97"/>
      <c r="O300" s="68"/>
      <c r="Q300" s="72"/>
    </row>
    <row r="301" spans="1:17" s="167" customFormat="1" x14ac:dyDescent="0.3">
      <c r="A301" s="161"/>
      <c r="B301" s="162" t="s">
        <v>356</v>
      </c>
      <c r="C301" s="162"/>
      <c r="D301" s="162"/>
      <c r="E301" s="162"/>
      <c r="F301" s="162"/>
      <c r="G301" s="162"/>
      <c r="H301" s="163"/>
      <c r="I301" s="164"/>
      <c r="J301" s="164"/>
      <c r="K301" s="164"/>
      <c r="L301" s="164"/>
      <c r="M301" s="165"/>
      <c r="N301" s="166"/>
      <c r="O301" s="164"/>
      <c r="Q301" s="168"/>
    </row>
    <row r="302" spans="1:17" s="167" customFormat="1" x14ac:dyDescent="0.3">
      <c r="A302" s="161"/>
      <c r="B302" s="162"/>
      <c r="C302" s="162" t="s">
        <v>570</v>
      </c>
      <c r="D302" s="162"/>
      <c r="E302" s="162"/>
      <c r="F302" s="162"/>
      <c r="G302" s="162"/>
      <c r="H302" s="163"/>
      <c r="I302" s="164"/>
      <c r="J302" s="164"/>
      <c r="K302" s="164"/>
      <c r="L302" s="164"/>
      <c r="M302" s="165"/>
      <c r="N302" s="166"/>
      <c r="O302" s="164"/>
      <c r="Q302" s="168"/>
    </row>
    <row r="303" spans="1:17" s="33" customFormat="1" x14ac:dyDescent="0.3">
      <c r="A303" s="146"/>
      <c r="B303" s="147"/>
      <c r="C303" s="147"/>
      <c r="D303" s="147" t="s">
        <v>522</v>
      </c>
      <c r="E303" s="147"/>
      <c r="F303" s="147"/>
      <c r="G303" s="147"/>
      <c r="H303" s="148"/>
      <c r="I303" s="149">
        <v>0</v>
      </c>
      <c r="J303" s="149">
        <v>0</v>
      </c>
      <c r="K303" s="149">
        <v>0</v>
      </c>
      <c r="L303" s="149">
        <v>0</v>
      </c>
      <c r="M303" s="150">
        <f>Q303*100/O303</f>
        <v>100</v>
      </c>
      <c r="N303" s="151" t="s">
        <v>496</v>
      </c>
      <c r="O303" s="149">
        <v>63000</v>
      </c>
      <c r="Q303" s="152">
        <f t="shared" ref="Q303" si="60">O303-L303</f>
        <v>63000</v>
      </c>
    </row>
    <row r="304" spans="1:17" s="119" customFormat="1" x14ac:dyDescent="0.3">
      <c r="A304" s="115"/>
      <c r="B304" s="116"/>
      <c r="C304" s="116"/>
      <c r="D304" s="116"/>
      <c r="E304" s="116"/>
      <c r="F304" s="116" t="s">
        <v>524</v>
      </c>
      <c r="G304" s="116"/>
      <c r="H304" s="117"/>
      <c r="I304" s="118">
        <f>SUM(I303)</f>
        <v>0</v>
      </c>
      <c r="J304" s="118">
        <f>SUM(J303)</f>
        <v>0</v>
      </c>
      <c r="K304" s="118">
        <f>SUM(K303)</f>
        <v>0</v>
      </c>
      <c r="L304" s="118">
        <f>SUM(L303)</f>
        <v>0</v>
      </c>
      <c r="M304" s="121"/>
      <c r="N304" s="122"/>
      <c r="O304" s="118">
        <f>SUM(O303)</f>
        <v>63000</v>
      </c>
      <c r="Q304" s="131"/>
    </row>
    <row r="305" spans="1:17" s="119" customFormat="1" x14ac:dyDescent="0.3">
      <c r="A305" s="115"/>
      <c r="B305" s="116"/>
      <c r="C305" s="116"/>
      <c r="D305" s="116"/>
      <c r="E305" s="116"/>
      <c r="F305" s="116" t="s">
        <v>110</v>
      </c>
      <c r="G305" s="116"/>
      <c r="H305" s="117"/>
      <c r="I305" s="118">
        <f>I304</f>
        <v>0</v>
      </c>
      <c r="J305" s="118">
        <f>J304</f>
        <v>0</v>
      </c>
      <c r="K305" s="118">
        <f>K304</f>
        <v>0</v>
      </c>
      <c r="L305" s="118">
        <f>L304</f>
        <v>0</v>
      </c>
      <c r="M305" s="121"/>
      <c r="N305" s="122"/>
      <c r="O305" s="118">
        <f>O304</f>
        <v>63000</v>
      </c>
      <c r="Q305" s="131"/>
    </row>
    <row r="306" spans="1:17" s="119" customFormat="1" x14ac:dyDescent="0.3">
      <c r="A306" s="115"/>
      <c r="B306" s="116"/>
      <c r="C306" s="116"/>
      <c r="D306" s="116"/>
      <c r="E306" s="116"/>
      <c r="F306" s="116" t="s">
        <v>510</v>
      </c>
      <c r="G306" s="116"/>
      <c r="H306" s="117"/>
      <c r="I306" s="118">
        <f>I279+I299+I305</f>
        <v>59200</v>
      </c>
      <c r="J306" s="118">
        <f>J279+J299+J305</f>
        <v>60000</v>
      </c>
      <c r="K306" s="118">
        <f>K279+K298+K305</f>
        <v>89050</v>
      </c>
      <c r="L306" s="118">
        <f>L279+L299+L305</f>
        <v>0</v>
      </c>
      <c r="M306" s="121"/>
      <c r="N306" s="122"/>
      <c r="O306" s="118">
        <f>O279+O299+O305</f>
        <v>1249000</v>
      </c>
      <c r="Q306" s="131"/>
    </row>
    <row r="307" spans="1:17" s="119" customFormat="1" x14ac:dyDescent="0.3">
      <c r="A307" s="115"/>
      <c r="B307" s="116"/>
      <c r="C307" s="116"/>
      <c r="D307" s="116"/>
      <c r="E307" s="116"/>
      <c r="F307" s="116" t="s">
        <v>131</v>
      </c>
      <c r="G307" s="116"/>
      <c r="H307" s="117"/>
      <c r="I307" s="118">
        <f>I306</f>
        <v>59200</v>
      </c>
      <c r="J307" s="118">
        <f>J306</f>
        <v>60000</v>
      </c>
      <c r="K307" s="118">
        <f>K306</f>
        <v>89050</v>
      </c>
      <c r="L307" s="118">
        <f>L306</f>
        <v>0</v>
      </c>
      <c r="M307" s="121"/>
      <c r="N307" s="122"/>
      <c r="O307" s="118">
        <f>O306</f>
        <v>1249000</v>
      </c>
      <c r="Q307" s="131"/>
    </row>
    <row r="308" spans="1:17" s="119" customFormat="1" x14ac:dyDescent="0.3">
      <c r="A308" s="115"/>
      <c r="B308" s="116"/>
      <c r="C308" s="116"/>
      <c r="D308" s="116"/>
      <c r="E308" s="116"/>
      <c r="F308" s="116"/>
      <c r="G308" s="116"/>
      <c r="H308" s="117"/>
      <c r="I308" s="118"/>
      <c r="J308" s="118"/>
      <c r="K308" s="118"/>
      <c r="L308" s="118"/>
      <c r="M308" s="121"/>
      <c r="N308" s="122"/>
      <c r="O308" s="118"/>
      <c r="Q308" s="131"/>
    </row>
    <row r="309" spans="1:17" s="119" customFormat="1" x14ac:dyDescent="0.3">
      <c r="A309" s="115"/>
      <c r="B309" s="116"/>
      <c r="C309" s="116"/>
      <c r="D309" s="116"/>
      <c r="E309" s="116"/>
      <c r="F309" s="116"/>
      <c r="G309" s="116"/>
      <c r="H309" s="117"/>
      <c r="I309" s="118"/>
      <c r="J309" s="118"/>
      <c r="K309" s="118"/>
      <c r="L309" s="118"/>
      <c r="M309" s="121"/>
      <c r="N309" s="122"/>
      <c r="O309" s="118"/>
      <c r="Q309" s="131"/>
    </row>
    <row r="310" spans="1:17" s="119" customFormat="1" x14ac:dyDescent="0.3">
      <c r="A310" s="115"/>
      <c r="B310" s="116"/>
      <c r="C310" s="116"/>
      <c r="D310" s="116"/>
      <c r="E310" s="116"/>
      <c r="F310" s="116"/>
      <c r="G310" s="116"/>
      <c r="H310" s="117"/>
      <c r="I310" s="118"/>
      <c r="J310" s="118"/>
      <c r="K310" s="118"/>
      <c r="L310" s="118"/>
      <c r="M310" s="121"/>
      <c r="N310" s="122"/>
      <c r="O310" s="118"/>
      <c r="Q310" s="131"/>
    </row>
    <row r="311" spans="1:17" s="119" customFormat="1" x14ac:dyDescent="0.3">
      <c r="A311" s="115"/>
      <c r="B311" s="116"/>
      <c r="C311" s="116"/>
      <c r="D311" s="116"/>
      <c r="E311" s="116"/>
      <c r="F311" s="116"/>
      <c r="G311" s="116"/>
      <c r="H311" s="117"/>
      <c r="I311" s="118"/>
      <c r="J311" s="118"/>
      <c r="K311" s="118"/>
      <c r="L311" s="118"/>
      <c r="M311" s="121"/>
      <c r="N311" s="122"/>
      <c r="O311" s="118"/>
      <c r="Q311" s="131"/>
    </row>
    <row r="312" spans="1:17" s="119" customFormat="1" x14ac:dyDescent="0.3">
      <c r="A312" s="115"/>
      <c r="B312" s="116"/>
      <c r="C312" s="116"/>
      <c r="D312" s="116"/>
      <c r="E312" s="116"/>
      <c r="F312" s="116"/>
      <c r="G312" s="116"/>
      <c r="H312" s="117"/>
      <c r="I312" s="118"/>
      <c r="J312" s="118"/>
      <c r="K312" s="118"/>
      <c r="L312" s="118"/>
      <c r="M312" s="121"/>
      <c r="N312" s="122"/>
      <c r="O312" s="118"/>
      <c r="P312" s="239"/>
      <c r="Q312" s="131"/>
    </row>
    <row r="313" spans="1:17" s="5" customFormat="1" x14ac:dyDescent="0.3">
      <c r="A313" s="123"/>
      <c r="B313" s="124"/>
      <c r="C313" s="124"/>
      <c r="D313" s="124"/>
      <c r="E313" s="124"/>
      <c r="F313" s="124"/>
      <c r="G313" s="124"/>
      <c r="H313" s="125"/>
      <c r="I313" s="295" t="s">
        <v>88</v>
      </c>
      <c r="J313" s="295"/>
      <c r="K313" s="294"/>
      <c r="L313" s="293" t="s">
        <v>70</v>
      </c>
      <c r="M313" s="295"/>
      <c r="N313" s="295"/>
      <c r="O313" s="294"/>
      <c r="P313" s="254" t="s">
        <v>601</v>
      </c>
      <c r="Q313" s="72"/>
    </row>
    <row r="314" spans="1:17" s="5" customFormat="1" x14ac:dyDescent="0.3">
      <c r="A314" s="126"/>
      <c r="B314" s="127"/>
      <c r="C314" s="127"/>
      <c r="D314" s="127"/>
      <c r="E314" s="127"/>
      <c r="F314" s="127"/>
      <c r="G314" s="127"/>
      <c r="H314" s="128"/>
      <c r="I314" s="129" t="s">
        <v>66</v>
      </c>
      <c r="J314" s="129" t="s">
        <v>67</v>
      </c>
      <c r="K314" s="129" t="s">
        <v>69</v>
      </c>
      <c r="L314" s="129" t="s">
        <v>199</v>
      </c>
      <c r="M314" s="293" t="s">
        <v>68</v>
      </c>
      <c r="N314" s="294"/>
      <c r="O314" s="129" t="s">
        <v>207</v>
      </c>
      <c r="P314" s="20"/>
      <c r="Q314" s="130"/>
    </row>
    <row r="315" spans="1:17" s="5" customFormat="1" x14ac:dyDescent="0.3">
      <c r="A315" s="95" t="s">
        <v>132</v>
      </c>
      <c r="B315" s="139"/>
      <c r="C315" s="139"/>
      <c r="D315" s="139"/>
      <c r="E315" s="139"/>
      <c r="F315" s="139"/>
      <c r="G315" s="139"/>
      <c r="H315" s="140"/>
      <c r="I315" s="68"/>
      <c r="J315" s="68"/>
      <c r="K315" s="68"/>
      <c r="L315" s="68"/>
      <c r="M315" s="135"/>
      <c r="N315" s="97"/>
      <c r="O315" s="68"/>
      <c r="Q315" s="72"/>
    </row>
    <row r="316" spans="1:17" s="5" customFormat="1" x14ac:dyDescent="0.3">
      <c r="A316" s="95" t="s">
        <v>133</v>
      </c>
      <c r="B316" s="139"/>
      <c r="C316" s="139"/>
      <c r="D316" s="139"/>
      <c r="E316" s="139"/>
      <c r="F316" s="139"/>
      <c r="G316" s="139"/>
      <c r="H316" s="140"/>
      <c r="I316" s="68"/>
      <c r="J316" s="68"/>
      <c r="K316" s="68"/>
      <c r="L316" s="68"/>
      <c r="M316" s="135"/>
      <c r="N316" s="97"/>
      <c r="O316" s="68"/>
      <c r="Q316" s="72"/>
    </row>
    <row r="317" spans="1:17" s="5" customFormat="1" x14ac:dyDescent="0.3">
      <c r="A317" s="95"/>
      <c r="B317" s="139" t="s">
        <v>192</v>
      </c>
      <c r="C317" s="139"/>
      <c r="D317" s="139"/>
      <c r="E317" s="139"/>
      <c r="F317" s="139"/>
      <c r="G317" s="139"/>
      <c r="H317" s="140"/>
      <c r="I317" s="68"/>
      <c r="J317" s="68"/>
      <c r="K317" s="68"/>
      <c r="L317" s="68"/>
      <c r="M317" s="135"/>
      <c r="N317" s="97"/>
      <c r="O317" s="68"/>
      <c r="Q317" s="72"/>
    </row>
    <row r="318" spans="1:17" s="5" customFormat="1" x14ac:dyDescent="0.3">
      <c r="A318" s="95"/>
      <c r="B318" s="139" t="s">
        <v>16</v>
      </c>
      <c r="C318" s="139"/>
      <c r="D318" s="139"/>
      <c r="E318" s="139"/>
      <c r="F318" s="139"/>
      <c r="G318" s="139"/>
      <c r="H318" s="140"/>
      <c r="I318" s="68"/>
      <c r="J318" s="68"/>
      <c r="K318" s="68"/>
      <c r="L318" s="68"/>
      <c r="M318" s="135"/>
      <c r="N318" s="97"/>
      <c r="O318" s="68"/>
      <c r="Q318" s="72"/>
    </row>
    <row r="319" spans="1:17" x14ac:dyDescent="0.3">
      <c r="A319" s="113"/>
      <c r="B319" s="111"/>
      <c r="C319" s="111" t="s">
        <v>17</v>
      </c>
      <c r="D319" s="111"/>
      <c r="E319" s="111"/>
      <c r="F319" s="111"/>
      <c r="G319" s="111"/>
      <c r="H319" s="112"/>
      <c r="I319" s="66">
        <v>0</v>
      </c>
      <c r="J319" s="66">
        <v>0</v>
      </c>
      <c r="K319" s="66">
        <v>0</v>
      </c>
      <c r="L319" s="66">
        <v>0</v>
      </c>
      <c r="M319" s="120">
        <f>Q319*100/O319</f>
        <v>100</v>
      </c>
      <c r="N319" s="94" t="s">
        <v>496</v>
      </c>
      <c r="O319" s="66">
        <v>200000</v>
      </c>
      <c r="Q319" s="71">
        <f t="shared" ref="Q319" si="61">O319-L319</f>
        <v>200000</v>
      </c>
    </row>
    <row r="320" spans="1:17" s="119" customFormat="1" x14ac:dyDescent="0.3">
      <c r="A320" s="115"/>
      <c r="B320" s="116"/>
      <c r="C320" s="116"/>
      <c r="D320" s="116"/>
      <c r="E320" s="116"/>
      <c r="F320" s="116" t="s">
        <v>99</v>
      </c>
      <c r="G320" s="116"/>
      <c r="H320" s="117"/>
      <c r="I320" s="118">
        <f>SUM(I319)</f>
        <v>0</v>
      </c>
      <c r="J320" s="118">
        <f>SUM(J319)</f>
        <v>0</v>
      </c>
      <c r="K320" s="118">
        <f>SUM(K319)</f>
        <v>0</v>
      </c>
      <c r="L320" s="118">
        <f>SUM(L319)</f>
        <v>0</v>
      </c>
      <c r="M320" s="121"/>
      <c r="N320" s="122"/>
      <c r="O320" s="118">
        <f>SUM(O319)</f>
        <v>200000</v>
      </c>
      <c r="Q320" s="131"/>
    </row>
    <row r="321" spans="1:17" s="5" customFormat="1" x14ac:dyDescent="0.3">
      <c r="A321" s="95"/>
      <c r="B321" s="139" t="s">
        <v>18</v>
      </c>
      <c r="C321" s="139"/>
      <c r="D321" s="139"/>
      <c r="E321" s="139"/>
      <c r="F321" s="139"/>
      <c r="G321" s="139"/>
      <c r="H321" s="140"/>
      <c r="I321" s="68"/>
      <c r="J321" s="68"/>
      <c r="K321" s="68"/>
      <c r="L321" s="68"/>
      <c r="M321" s="135"/>
      <c r="N321" s="97"/>
      <c r="O321" s="68"/>
      <c r="Q321" s="72"/>
    </row>
    <row r="322" spans="1:17" x14ac:dyDescent="0.3">
      <c r="A322" s="113"/>
      <c r="B322" s="111"/>
      <c r="C322" s="111" t="s">
        <v>117</v>
      </c>
      <c r="D322" s="111"/>
      <c r="E322" s="111"/>
      <c r="F322" s="111"/>
      <c r="G322" s="111"/>
      <c r="H322" s="112"/>
      <c r="I322" s="66">
        <v>0</v>
      </c>
      <c r="J322" s="66">
        <v>0</v>
      </c>
      <c r="K322" s="66">
        <v>0</v>
      </c>
      <c r="L322" s="66">
        <v>0</v>
      </c>
      <c r="M322" s="120">
        <f>Q322*100/O322</f>
        <v>100</v>
      </c>
      <c r="N322" s="94" t="s">
        <v>496</v>
      </c>
      <c r="O322" s="66">
        <v>100000</v>
      </c>
      <c r="Q322" s="71">
        <f t="shared" ref="Q322" si="62">O322-L322</f>
        <v>100000</v>
      </c>
    </row>
    <row r="323" spans="1:17" x14ac:dyDescent="0.3">
      <c r="A323" s="113"/>
      <c r="B323" s="111"/>
      <c r="C323" s="111" t="s">
        <v>134</v>
      </c>
      <c r="D323" s="111"/>
      <c r="E323" s="111"/>
      <c r="F323" s="111"/>
      <c r="G323" s="111"/>
      <c r="H323" s="112"/>
      <c r="I323" s="66">
        <v>4615</v>
      </c>
      <c r="J323" s="66">
        <v>0</v>
      </c>
      <c r="K323" s="66">
        <v>0</v>
      </c>
      <c r="L323" s="66">
        <v>100000</v>
      </c>
      <c r="M323" s="120">
        <f>Q323*100/O323</f>
        <v>0</v>
      </c>
      <c r="N323" s="94" t="s">
        <v>496</v>
      </c>
      <c r="O323" s="66">
        <v>100000</v>
      </c>
      <c r="Q323" s="71">
        <f t="shared" ref="Q323" si="63">O323-L323</f>
        <v>0</v>
      </c>
    </row>
    <row r="324" spans="1:17" s="119" customFormat="1" x14ac:dyDescent="0.3">
      <c r="A324" s="115"/>
      <c r="B324" s="116"/>
      <c r="C324" s="116"/>
      <c r="D324" s="116"/>
      <c r="E324" s="116"/>
      <c r="F324" s="116" t="s">
        <v>106</v>
      </c>
      <c r="G324" s="116"/>
      <c r="H324" s="117"/>
      <c r="I324" s="118">
        <f>SUM(I322:I323)</f>
        <v>4615</v>
      </c>
      <c r="J324" s="118">
        <f>SUM(J322:J323)</f>
        <v>0</v>
      </c>
      <c r="K324" s="118">
        <f>SUM(K322:K323)</f>
        <v>0</v>
      </c>
      <c r="L324" s="118">
        <f>SUM(L322:L323)</f>
        <v>100000</v>
      </c>
      <c r="M324" s="121"/>
      <c r="N324" s="122"/>
      <c r="O324" s="118">
        <f>SUM(O322:O323)</f>
        <v>200000</v>
      </c>
      <c r="Q324" s="131"/>
    </row>
    <row r="325" spans="1:17" s="119" customFormat="1" x14ac:dyDescent="0.3">
      <c r="A325" s="115"/>
      <c r="B325" s="116"/>
      <c r="C325" s="116"/>
      <c r="D325" s="116"/>
      <c r="E325" s="116"/>
      <c r="F325" s="116" t="s">
        <v>498</v>
      </c>
      <c r="G325" s="116"/>
      <c r="H325" s="117"/>
      <c r="I325" s="118">
        <f>I320+I324</f>
        <v>4615</v>
      </c>
      <c r="J325" s="118">
        <f>J320+J324</f>
        <v>0</v>
      </c>
      <c r="K325" s="118">
        <f>K320+K324</f>
        <v>0</v>
      </c>
      <c r="L325" s="118">
        <f>L320+L324</f>
        <v>100000</v>
      </c>
      <c r="M325" s="121"/>
      <c r="N325" s="122"/>
      <c r="O325" s="118">
        <f>O320+O324</f>
        <v>400000</v>
      </c>
      <c r="Q325" s="131"/>
    </row>
    <row r="326" spans="1:17" s="5" customFormat="1" x14ac:dyDescent="0.3">
      <c r="A326" s="95"/>
      <c r="B326" s="160" t="s">
        <v>25</v>
      </c>
      <c r="C326" s="139"/>
      <c r="D326" s="139"/>
      <c r="E326" s="139"/>
      <c r="F326" s="139"/>
      <c r="G326" s="139"/>
      <c r="H326" s="140"/>
      <c r="I326" s="68"/>
      <c r="J326" s="68"/>
      <c r="K326" s="68"/>
      <c r="L326" s="68"/>
      <c r="M326" s="135"/>
      <c r="N326" s="97"/>
      <c r="O326" s="68"/>
      <c r="Q326" s="72"/>
    </row>
    <row r="327" spans="1:17" s="5" customFormat="1" x14ac:dyDescent="0.3">
      <c r="A327" s="95"/>
      <c r="B327" s="139" t="s">
        <v>356</v>
      </c>
      <c r="C327" s="139"/>
      <c r="D327" s="139"/>
      <c r="E327" s="139"/>
      <c r="F327" s="139"/>
      <c r="G327" s="139"/>
      <c r="H327" s="140"/>
      <c r="I327" s="68"/>
      <c r="J327" s="68"/>
      <c r="K327" s="68"/>
      <c r="L327" s="68"/>
      <c r="M327" s="135"/>
      <c r="N327" s="97"/>
      <c r="O327" s="68"/>
      <c r="Q327" s="72"/>
    </row>
    <row r="328" spans="1:17" x14ac:dyDescent="0.3">
      <c r="A328" s="113"/>
      <c r="B328" s="111"/>
      <c r="C328" s="111" t="s">
        <v>31</v>
      </c>
      <c r="D328" s="111"/>
      <c r="E328" s="111"/>
      <c r="F328" s="111"/>
      <c r="G328" s="111"/>
      <c r="H328" s="112"/>
      <c r="I328" s="66"/>
      <c r="J328" s="66"/>
      <c r="K328" s="66"/>
      <c r="L328" s="66"/>
      <c r="M328" s="120"/>
      <c r="N328" s="94"/>
      <c r="O328" s="66"/>
    </row>
    <row r="329" spans="1:17" x14ac:dyDescent="0.3">
      <c r="A329" s="113"/>
      <c r="B329" s="111"/>
      <c r="C329" s="111"/>
      <c r="D329" s="111" t="s">
        <v>511</v>
      </c>
      <c r="E329" s="111"/>
      <c r="F329" s="111"/>
      <c r="G329" s="111"/>
      <c r="H329" s="112"/>
      <c r="I329" s="66">
        <v>0</v>
      </c>
      <c r="J329" s="66">
        <v>0</v>
      </c>
      <c r="K329" s="66">
        <v>0</v>
      </c>
      <c r="L329" s="66">
        <v>90000</v>
      </c>
      <c r="M329" s="120">
        <f>Q329*100/L329</f>
        <v>-100</v>
      </c>
      <c r="N329" s="94" t="s">
        <v>496</v>
      </c>
      <c r="O329" s="66">
        <v>0</v>
      </c>
      <c r="Q329" s="71">
        <f t="shared" ref="Q329" si="64">O329-L329</f>
        <v>-90000</v>
      </c>
    </row>
    <row r="330" spans="1:17" x14ac:dyDescent="0.3">
      <c r="A330" s="113"/>
      <c r="B330" s="111"/>
      <c r="C330" s="111" t="s">
        <v>135</v>
      </c>
      <c r="D330" s="111"/>
      <c r="E330" s="111"/>
      <c r="F330" s="111"/>
      <c r="G330" s="111"/>
      <c r="H330" s="112"/>
      <c r="I330" s="66">
        <v>0</v>
      </c>
      <c r="J330" s="66">
        <v>0</v>
      </c>
      <c r="K330" s="66">
        <v>0</v>
      </c>
      <c r="L330" s="66">
        <v>0</v>
      </c>
      <c r="M330" s="120"/>
      <c r="N330" s="94"/>
      <c r="O330" s="66">
        <v>0</v>
      </c>
    </row>
    <row r="331" spans="1:17" x14ac:dyDescent="0.3">
      <c r="A331" s="113"/>
      <c r="B331" s="111"/>
      <c r="C331" s="111"/>
      <c r="D331" s="111" t="s">
        <v>511</v>
      </c>
      <c r="E331" s="111"/>
      <c r="F331" s="111"/>
      <c r="G331" s="111"/>
      <c r="H331" s="112"/>
      <c r="I331" s="66">
        <v>562000</v>
      </c>
      <c r="J331" s="66">
        <v>71500</v>
      </c>
      <c r="K331" s="66">
        <v>125900</v>
      </c>
      <c r="L331" s="66">
        <v>150000</v>
      </c>
      <c r="M331" s="120">
        <f>Q331*100/L331</f>
        <v>-100</v>
      </c>
      <c r="N331" s="94" t="s">
        <v>496</v>
      </c>
      <c r="O331" s="66">
        <v>0</v>
      </c>
      <c r="Q331" s="71">
        <f t="shared" ref="Q331" si="65">O331-L331</f>
        <v>-150000</v>
      </c>
    </row>
    <row r="332" spans="1:17" s="119" customFormat="1" x14ac:dyDescent="0.3">
      <c r="A332" s="115"/>
      <c r="B332" s="116"/>
      <c r="C332" s="116"/>
      <c r="D332" s="116"/>
      <c r="E332" s="116"/>
      <c r="F332" s="116" t="s">
        <v>136</v>
      </c>
      <c r="G332" s="116"/>
      <c r="H332" s="117"/>
      <c r="I332" s="118">
        <f>SUM(I329:I331)</f>
        <v>562000</v>
      </c>
      <c r="J332" s="118">
        <f>SUM(J329:J331)</f>
        <v>71500</v>
      </c>
      <c r="K332" s="118">
        <f>SUM(K329:K331)</f>
        <v>125900</v>
      </c>
      <c r="L332" s="118">
        <f>SUM(L329:L331)</f>
        <v>240000</v>
      </c>
      <c r="M332" s="121"/>
      <c r="N332" s="122"/>
      <c r="O332" s="118">
        <f>SUM(O329:O331)</f>
        <v>0</v>
      </c>
      <c r="Q332" s="131"/>
    </row>
    <row r="333" spans="1:17" s="119" customFormat="1" x14ac:dyDescent="0.3">
      <c r="A333" s="115"/>
      <c r="B333" s="116"/>
      <c r="C333" s="116"/>
      <c r="D333" s="116"/>
      <c r="E333" s="116"/>
      <c r="F333" s="116" t="s">
        <v>110</v>
      </c>
      <c r="G333" s="116"/>
      <c r="H333" s="117"/>
      <c r="I333" s="118">
        <f>I332</f>
        <v>562000</v>
      </c>
      <c r="J333" s="118">
        <f>J332</f>
        <v>71500</v>
      </c>
      <c r="K333" s="118">
        <f>K332</f>
        <v>125900</v>
      </c>
      <c r="L333" s="118">
        <f>L332</f>
        <v>240000</v>
      </c>
      <c r="M333" s="121"/>
      <c r="N333" s="122"/>
      <c r="O333" s="118">
        <f>O332</f>
        <v>0</v>
      </c>
      <c r="Q333" s="131"/>
    </row>
    <row r="334" spans="1:17" s="119" customFormat="1" x14ac:dyDescent="0.3">
      <c r="A334" s="115"/>
      <c r="B334" s="116"/>
      <c r="C334" s="116"/>
      <c r="D334" s="116"/>
      <c r="E334" s="116"/>
      <c r="F334" s="116" t="s">
        <v>512</v>
      </c>
      <c r="G334" s="116"/>
      <c r="H334" s="117"/>
      <c r="I334" s="118">
        <f>I325+I333</f>
        <v>566615</v>
      </c>
      <c r="J334" s="118">
        <f>J325+J333</f>
        <v>71500</v>
      </c>
      <c r="K334" s="118">
        <f>K325+K333</f>
        <v>125900</v>
      </c>
      <c r="L334" s="118">
        <f>L325+L333</f>
        <v>340000</v>
      </c>
      <c r="M334" s="121"/>
      <c r="N334" s="122"/>
      <c r="O334" s="118">
        <f>O325+O333</f>
        <v>400000</v>
      </c>
      <c r="Q334" s="131"/>
    </row>
    <row r="335" spans="1:17" s="33" customFormat="1" x14ac:dyDescent="0.3">
      <c r="A335" s="146"/>
      <c r="B335" s="147"/>
      <c r="C335" s="147"/>
      <c r="D335" s="147"/>
      <c r="E335" s="147"/>
      <c r="F335" s="147"/>
      <c r="G335" s="147"/>
      <c r="H335" s="148"/>
      <c r="I335" s="149"/>
      <c r="J335" s="149"/>
      <c r="K335" s="149"/>
      <c r="L335" s="149"/>
      <c r="M335" s="150"/>
      <c r="N335" s="151"/>
      <c r="O335" s="149"/>
      <c r="Q335" s="152"/>
    </row>
    <row r="336" spans="1:17" s="33" customFormat="1" x14ac:dyDescent="0.3">
      <c r="A336" s="146"/>
      <c r="B336" s="147"/>
      <c r="C336" s="147"/>
      <c r="D336" s="147"/>
      <c r="E336" s="147"/>
      <c r="F336" s="147"/>
      <c r="G336" s="147"/>
      <c r="H336" s="148"/>
      <c r="I336" s="149"/>
      <c r="J336" s="149"/>
      <c r="K336" s="149"/>
      <c r="L336" s="149"/>
      <c r="M336" s="150"/>
      <c r="N336" s="151"/>
      <c r="O336" s="149"/>
      <c r="Q336" s="152"/>
    </row>
    <row r="337" spans="1:17" s="33" customFormat="1" x14ac:dyDescent="0.3">
      <c r="A337" s="146"/>
      <c r="B337" s="147"/>
      <c r="C337" s="147"/>
      <c r="D337" s="147"/>
      <c r="E337" s="147"/>
      <c r="F337" s="147"/>
      <c r="G337" s="147"/>
      <c r="H337" s="148"/>
      <c r="I337" s="149"/>
      <c r="J337" s="149"/>
      <c r="K337" s="149"/>
      <c r="L337" s="149"/>
      <c r="M337" s="150"/>
      <c r="N337" s="151"/>
      <c r="O337" s="149"/>
      <c r="Q337" s="152"/>
    </row>
    <row r="338" spans="1:17" s="33" customFormat="1" x14ac:dyDescent="0.3">
      <c r="A338" s="146"/>
      <c r="B338" s="147"/>
      <c r="C338" s="147"/>
      <c r="D338" s="147"/>
      <c r="E338" s="147"/>
      <c r="F338" s="147"/>
      <c r="G338" s="147"/>
      <c r="H338" s="148"/>
      <c r="I338" s="149"/>
      <c r="J338" s="149"/>
      <c r="K338" s="149"/>
      <c r="L338" s="149"/>
      <c r="M338" s="150"/>
      <c r="N338" s="151"/>
      <c r="O338" s="149"/>
      <c r="P338" s="238"/>
      <c r="Q338" s="152"/>
    </row>
    <row r="339" spans="1:17" s="5" customFormat="1" x14ac:dyDescent="0.3">
      <c r="A339" s="123"/>
      <c r="B339" s="124"/>
      <c r="C339" s="124"/>
      <c r="D339" s="124"/>
      <c r="E339" s="124"/>
      <c r="F339" s="124"/>
      <c r="G339" s="124"/>
      <c r="H339" s="125"/>
      <c r="I339" s="295" t="s">
        <v>88</v>
      </c>
      <c r="J339" s="295"/>
      <c r="K339" s="294"/>
      <c r="L339" s="293" t="s">
        <v>70</v>
      </c>
      <c r="M339" s="295"/>
      <c r="N339" s="295"/>
      <c r="O339" s="294"/>
      <c r="P339" s="254" t="s">
        <v>602</v>
      </c>
      <c r="Q339" s="72"/>
    </row>
    <row r="340" spans="1:17" s="5" customFormat="1" x14ac:dyDescent="0.3">
      <c r="A340" s="126"/>
      <c r="B340" s="127"/>
      <c r="C340" s="127"/>
      <c r="D340" s="127"/>
      <c r="E340" s="127"/>
      <c r="F340" s="127"/>
      <c r="G340" s="127"/>
      <c r="H340" s="128"/>
      <c r="I340" s="129" t="s">
        <v>66</v>
      </c>
      <c r="J340" s="129" t="s">
        <v>67</v>
      </c>
      <c r="K340" s="129" t="s">
        <v>69</v>
      </c>
      <c r="L340" s="129" t="s">
        <v>199</v>
      </c>
      <c r="M340" s="293" t="s">
        <v>68</v>
      </c>
      <c r="N340" s="294"/>
      <c r="O340" s="129" t="s">
        <v>207</v>
      </c>
      <c r="P340" s="20"/>
      <c r="Q340" s="130"/>
    </row>
    <row r="341" spans="1:17" s="5" customFormat="1" x14ac:dyDescent="0.3">
      <c r="A341" s="95" t="s">
        <v>60</v>
      </c>
      <c r="B341" s="139"/>
      <c r="C341" s="139"/>
      <c r="D341" s="139"/>
      <c r="E341" s="139"/>
      <c r="F341" s="139"/>
      <c r="G341" s="139"/>
      <c r="H341" s="140"/>
      <c r="I341" s="68"/>
      <c r="J341" s="68"/>
      <c r="K341" s="68"/>
      <c r="L341" s="68"/>
      <c r="M341" s="135"/>
      <c r="N341" s="97"/>
      <c r="O341" s="68"/>
      <c r="Q341" s="72"/>
    </row>
    <row r="342" spans="1:17" s="5" customFormat="1" x14ac:dyDescent="0.3">
      <c r="A342" s="95"/>
      <c r="B342" s="139" t="s">
        <v>192</v>
      </c>
      <c r="C342" s="139"/>
      <c r="D342" s="139"/>
      <c r="E342" s="139"/>
      <c r="F342" s="139"/>
      <c r="G342" s="139"/>
      <c r="H342" s="140"/>
      <c r="I342" s="68"/>
      <c r="J342" s="68"/>
      <c r="K342" s="68"/>
      <c r="L342" s="68"/>
      <c r="M342" s="135"/>
      <c r="N342" s="97"/>
      <c r="O342" s="68"/>
      <c r="Q342" s="72"/>
    </row>
    <row r="343" spans="1:17" s="5" customFormat="1" x14ac:dyDescent="0.3">
      <c r="A343" s="95"/>
      <c r="B343" s="139" t="s">
        <v>18</v>
      </c>
      <c r="C343" s="139"/>
      <c r="D343" s="139"/>
      <c r="E343" s="139"/>
      <c r="F343" s="139"/>
      <c r="G343" s="139"/>
      <c r="H343" s="140"/>
      <c r="I343" s="68"/>
      <c r="J343" s="68"/>
      <c r="K343" s="68"/>
      <c r="L343" s="68"/>
      <c r="M343" s="135"/>
      <c r="N343" s="97"/>
      <c r="O343" s="68"/>
      <c r="Q343" s="72"/>
    </row>
    <row r="344" spans="1:17" x14ac:dyDescent="0.3">
      <c r="A344" s="113"/>
      <c r="B344" s="111"/>
      <c r="C344" s="111" t="s">
        <v>117</v>
      </c>
      <c r="D344" s="111"/>
      <c r="E344" s="111"/>
      <c r="F344" s="111"/>
      <c r="G344" s="111"/>
      <c r="H344" s="112"/>
      <c r="I344" s="66">
        <v>43370</v>
      </c>
      <c r="J344" s="66">
        <v>42620</v>
      </c>
      <c r="K344" s="66">
        <v>36430</v>
      </c>
      <c r="L344" s="66">
        <v>100000</v>
      </c>
      <c r="M344" s="120">
        <f>Q344*100/L344</f>
        <v>-100</v>
      </c>
      <c r="N344" s="94" t="s">
        <v>496</v>
      </c>
      <c r="O344" s="66">
        <v>0</v>
      </c>
      <c r="Q344" s="71">
        <f t="shared" ref="Q344" si="66">O344-L344</f>
        <v>-100000</v>
      </c>
    </row>
    <row r="345" spans="1:17" s="119" customFormat="1" x14ac:dyDescent="0.3">
      <c r="A345" s="115"/>
      <c r="B345" s="116"/>
      <c r="C345" s="116"/>
      <c r="D345" s="116"/>
      <c r="E345" s="116"/>
      <c r="F345" s="116" t="s">
        <v>106</v>
      </c>
      <c r="G345" s="116"/>
      <c r="H345" s="117"/>
      <c r="I345" s="118">
        <f>SUM(I344)</f>
        <v>43370</v>
      </c>
      <c r="J345" s="118">
        <f>SUM(J344)</f>
        <v>42620</v>
      </c>
      <c r="K345" s="118">
        <f>SUM(K344)</f>
        <v>36430</v>
      </c>
      <c r="L345" s="118">
        <f>SUM(L344)</f>
        <v>100000</v>
      </c>
      <c r="M345" s="121"/>
      <c r="N345" s="122"/>
      <c r="O345" s="118">
        <f>SUM(O344)</f>
        <v>0</v>
      </c>
      <c r="Q345" s="131"/>
    </row>
    <row r="346" spans="1:17" s="119" customFormat="1" x14ac:dyDescent="0.3">
      <c r="A346" s="115"/>
      <c r="B346" s="116"/>
      <c r="C346" s="116"/>
      <c r="D346" s="116"/>
      <c r="E346" s="116"/>
      <c r="F346" s="116" t="s">
        <v>498</v>
      </c>
      <c r="G346" s="116"/>
      <c r="H346" s="117"/>
      <c r="I346" s="118">
        <f>I345</f>
        <v>43370</v>
      </c>
      <c r="J346" s="118">
        <f>J345</f>
        <v>42620</v>
      </c>
      <c r="K346" s="118">
        <f>K345</f>
        <v>36430</v>
      </c>
      <c r="L346" s="118">
        <f>L345</f>
        <v>100000</v>
      </c>
      <c r="M346" s="121"/>
      <c r="N346" s="122"/>
      <c r="O346" s="118">
        <f>O345</f>
        <v>0</v>
      </c>
      <c r="Q346" s="131"/>
    </row>
    <row r="347" spans="1:17" s="5" customFormat="1" x14ac:dyDescent="0.3">
      <c r="A347" s="95"/>
      <c r="B347" s="160" t="s">
        <v>32</v>
      </c>
      <c r="C347" s="139"/>
      <c r="D347" s="139"/>
      <c r="E347" s="139"/>
      <c r="F347" s="139"/>
      <c r="G347" s="139"/>
      <c r="H347" s="140"/>
      <c r="I347" s="68"/>
      <c r="J347" s="68"/>
      <c r="K347" s="68"/>
      <c r="L347" s="68"/>
      <c r="M347" s="135"/>
      <c r="N347" s="97"/>
      <c r="O347" s="68"/>
      <c r="Q347" s="72"/>
    </row>
    <row r="348" spans="1:17" s="5" customFormat="1" x14ac:dyDescent="0.3">
      <c r="A348" s="95"/>
      <c r="B348" s="139" t="s">
        <v>33</v>
      </c>
      <c r="C348" s="139"/>
      <c r="D348" s="139"/>
      <c r="E348" s="139"/>
      <c r="F348" s="139"/>
      <c r="G348" s="139"/>
      <c r="H348" s="140"/>
      <c r="I348" s="68"/>
      <c r="J348" s="68"/>
      <c r="K348" s="68"/>
      <c r="L348" s="68"/>
      <c r="M348" s="135"/>
      <c r="N348" s="97"/>
      <c r="O348" s="68"/>
      <c r="Q348" s="72"/>
    </row>
    <row r="349" spans="1:17" x14ac:dyDescent="0.3">
      <c r="A349" s="113"/>
      <c r="B349" s="111"/>
      <c r="C349" s="111" t="s">
        <v>34</v>
      </c>
      <c r="D349" s="111"/>
      <c r="E349" s="111"/>
      <c r="F349" s="111"/>
      <c r="G349" s="111"/>
      <c r="H349" s="112"/>
      <c r="I349" s="66">
        <v>0</v>
      </c>
      <c r="J349" s="66">
        <v>0</v>
      </c>
      <c r="K349" s="66">
        <v>0</v>
      </c>
      <c r="L349" s="66">
        <v>530000</v>
      </c>
      <c r="M349" s="120">
        <f>Q349*100/L349</f>
        <v>-100</v>
      </c>
      <c r="N349" s="94" t="s">
        <v>496</v>
      </c>
      <c r="O349" s="66">
        <v>0</v>
      </c>
      <c r="Q349" s="71">
        <f t="shared" ref="Q349" si="67">O349-L349</f>
        <v>-530000</v>
      </c>
    </row>
    <row r="350" spans="1:17" s="119" customFormat="1" x14ac:dyDescent="0.3">
      <c r="A350" s="115"/>
      <c r="B350" s="116"/>
      <c r="C350" s="116"/>
      <c r="D350" s="116"/>
      <c r="E350" s="116"/>
      <c r="F350" s="116" t="s">
        <v>112</v>
      </c>
      <c r="G350" s="116"/>
      <c r="H350" s="117"/>
      <c r="I350" s="118">
        <f>SUM(I349)</f>
        <v>0</v>
      </c>
      <c r="J350" s="118">
        <f>SUM(J349)</f>
        <v>0</v>
      </c>
      <c r="K350" s="118">
        <f>SUM(K349)</f>
        <v>0</v>
      </c>
      <c r="L350" s="118">
        <f>SUM(L349)</f>
        <v>530000</v>
      </c>
      <c r="M350" s="121"/>
      <c r="N350" s="122"/>
      <c r="O350" s="118">
        <f>SUM(O349)</f>
        <v>0</v>
      </c>
      <c r="Q350" s="131"/>
    </row>
    <row r="351" spans="1:17" s="119" customFormat="1" x14ac:dyDescent="0.3">
      <c r="A351" s="115"/>
      <c r="B351" s="116"/>
      <c r="C351" s="116"/>
      <c r="D351" s="116"/>
      <c r="E351" s="116"/>
      <c r="F351" s="116" t="s">
        <v>113</v>
      </c>
      <c r="G351" s="116"/>
      <c r="H351" s="117"/>
      <c r="I351" s="118">
        <f>I350</f>
        <v>0</v>
      </c>
      <c r="J351" s="118">
        <f>J350</f>
        <v>0</v>
      </c>
      <c r="K351" s="118">
        <f>K350</f>
        <v>0</v>
      </c>
      <c r="L351" s="118">
        <f>L350</f>
        <v>530000</v>
      </c>
      <c r="M351" s="121"/>
      <c r="N351" s="122"/>
      <c r="O351" s="118">
        <f>O350</f>
        <v>0</v>
      </c>
      <c r="Q351" s="131"/>
    </row>
    <row r="352" spans="1:17" s="119" customFormat="1" x14ac:dyDescent="0.3">
      <c r="A352" s="115"/>
      <c r="B352" s="116"/>
      <c r="C352" s="116"/>
      <c r="D352" s="116"/>
      <c r="E352" s="116"/>
      <c r="F352" s="116" t="s">
        <v>513</v>
      </c>
      <c r="G352" s="116"/>
      <c r="H352" s="117"/>
      <c r="I352" s="118">
        <f>I346+I351</f>
        <v>43370</v>
      </c>
      <c r="J352" s="118">
        <f>J346+J351</f>
        <v>42620</v>
      </c>
      <c r="K352" s="118">
        <f>K346+K351</f>
        <v>36430</v>
      </c>
      <c r="L352" s="118">
        <f>L346+L351</f>
        <v>630000</v>
      </c>
      <c r="M352" s="121"/>
      <c r="N352" s="122"/>
      <c r="O352" s="118">
        <f>O346+O351</f>
        <v>0</v>
      </c>
      <c r="Q352" s="131"/>
    </row>
    <row r="353" spans="1:17" s="5" customFormat="1" x14ac:dyDescent="0.3">
      <c r="A353" s="95" t="s">
        <v>514</v>
      </c>
      <c r="B353" s="139"/>
      <c r="C353" s="139"/>
      <c r="D353" s="139"/>
      <c r="E353" s="139"/>
      <c r="F353" s="139"/>
      <c r="G353" s="139"/>
      <c r="H353" s="140"/>
      <c r="I353" s="68"/>
      <c r="J353" s="68"/>
      <c r="K353" s="68"/>
      <c r="L353" s="68"/>
      <c r="M353" s="135"/>
      <c r="N353" s="97"/>
      <c r="O353" s="68"/>
      <c r="Q353" s="72"/>
    </row>
    <row r="354" spans="1:17" s="5" customFormat="1" x14ac:dyDescent="0.3">
      <c r="A354" s="95"/>
      <c r="B354" s="139" t="s">
        <v>192</v>
      </c>
      <c r="C354" s="139"/>
      <c r="D354" s="139"/>
      <c r="E354" s="139"/>
      <c r="F354" s="139"/>
      <c r="G354" s="139"/>
      <c r="H354" s="140"/>
      <c r="I354" s="68"/>
      <c r="J354" s="68"/>
      <c r="K354" s="68"/>
      <c r="L354" s="68"/>
      <c r="M354" s="135"/>
      <c r="N354" s="97"/>
      <c r="O354" s="68"/>
      <c r="Q354" s="72"/>
    </row>
    <row r="355" spans="1:17" s="5" customFormat="1" x14ac:dyDescent="0.3">
      <c r="A355" s="95"/>
      <c r="B355" s="139" t="s">
        <v>16</v>
      </c>
      <c r="C355" s="139"/>
      <c r="D355" s="139"/>
      <c r="E355" s="139"/>
      <c r="F355" s="139"/>
      <c r="G355" s="139"/>
      <c r="H355" s="140"/>
      <c r="I355" s="68"/>
      <c r="J355" s="68"/>
      <c r="K355" s="68"/>
      <c r="L355" s="68"/>
      <c r="M355" s="135"/>
      <c r="N355" s="97"/>
      <c r="O355" s="68"/>
      <c r="Q355" s="72"/>
    </row>
    <row r="356" spans="1:17" x14ac:dyDescent="0.3">
      <c r="A356" s="113"/>
      <c r="B356" s="111"/>
      <c r="C356" s="111" t="s">
        <v>97</v>
      </c>
      <c r="D356" s="111"/>
      <c r="E356" s="111"/>
      <c r="F356" s="111"/>
      <c r="G356" s="111"/>
      <c r="H356" s="112"/>
      <c r="I356" s="66">
        <v>0</v>
      </c>
      <c r="J356" s="66">
        <v>0</v>
      </c>
      <c r="K356" s="66">
        <v>0</v>
      </c>
      <c r="L356" s="66">
        <v>600000</v>
      </c>
      <c r="M356" s="120">
        <f>Q356*100/L356</f>
        <v>-100</v>
      </c>
      <c r="N356" s="94" t="s">
        <v>496</v>
      </c>
      <c r="O356" s="66">
        <v>0</v>
      </c>
      <c r="Q356" s="71">
        <f t="shared" ref="Q356" si="68">O356-L356</f>
        <v>-600000</v>
      </c>
    </row>
    <row r="357" spans="1:17" s="119" customFormat="1" x14ac:dyDescent="0.3">
      <c r="A357" s="115"/>
      <c r="B357" s="116"/>
      <c r="C357" s="116"/>
      <c r="D357" s="116"/>
      <c r="E357" s="116"/>
      <c r="F357" s="116" t="s">
        <v>99</v>
      </c>
      <c r="G357" s="116"/>
      <c r="H357" s="117"/>
      <c r="I357" s="118">
        <f>SUM(I356)</f>
        <v>0</v>
      </c>
      <c r="J357" s="118">
        <f>SUM(J356)</f>
        <v>0</v>
      </c>
      <c r="K357" s="118">
        <f>SUM(K356)</f>
        <v>0</v>
      </c>
      <c r="L357" s="118">
        <f>SUM(L356)</f>
        <v>600000</v>
      </c>
      <c r="M357" s="121"/>
      <c r="N357" s="122"/>
      <c r="O357" s="118">
        <f>SUM(O356)</f>
        <v>0</v>
      </c>
      <c r="Q357" s="131"/>
    </row>
    <row r="358" spans="1:17" s="119" customFormat="1" x14ac:dyDescent="0.3">
      <c r="A358" s="115"/>
      <c r="B358" s="116"/>
      <c r="C358" s="116"/>
      <c r="D358" s="116"/>
      <c r="E358" s="116"/>
      <c r="F358" s="116" t="s">
        <v>108</v>
      </c>
      <c r="G358" s="116"/>
      <c r="H358" s="117"/>
      <c r="I358" s="118">
        <f>I357</f>
        <v>0</v>
      </c>
      <c r="J358" s="118">
        <f>J357</f>
        <v>0</v>
      </c>
      <c r="K358" s="118">
        <f>K357</f>
        <v>0</v>
      </c>
      <c r="L358" s="118">
        <f>L357</f>
        <v>600000</v>
      </c>
      <c r="M358" s="121"/>
      <c r="N358" s="122"/>
      <c r="O358" s="118">
        <f>O357</f>
        <v>0</v>
      </c>
      <c r="Q358" s="131"/>
    </row>
    <row r="359" spans="1:17" s="119" customFormat="1" x14ac:dyDescent="0.3">
      <c r="A359" s="115"/>
      <c r="B359" s="116"/>
      <c r="C359" s="116"/>
      <c r="D359" s="116"/>
      <c r="E359" s="116"/>
      <c r="F359" s="116" t="s">
        <v>515</v>
      </c>
      <c r="G359" s="116"/>
      <c r="H359" s="117"/>
      <c r="I359" s="118">
        <f>I358</f>
        <v>0</v>
      </c>
      <c r="J359" s="118">
        <f>J358</f>
        <v>0</v>
      </c>
      <c r="K359" s="118">
        <f>K358</f>
        <v>0</v>
      </c>
      <c r="L359" s="118">
        <f>L353+L358</f>
        <v>600000</v>
      </c>
      <c r="M359" s="121"/>
      <c r="N359" s="122"/>
      <c r="O359" s="118">
        <f>O353+O358</f>
        <v>0</v>
      </c>
      <c r="Q359" s="131"/>
    </row>
    <row r="360" spans="1:17" s="119" customFormat="1" x14ac:dyDescent="0.3">
      <c r="A360" s="115"/>
      <c r="B360" s="116"/>
      <c r="C360" s="116"/>
      <c r="D360" s="116"/>
      <c r="E360" s="116"/>
      <c r="F360" s="116" t="s">
        <v>137</v>
      </c>
      <c r="G360" s="116"/>
      <c r="H360" s="117"/>
      <c r="I360" s="118">
        <f>I334+I352+I359</f>
        <v>609985</v>
      </c>
      <c r="J360" s="118">
        <f>J334+J352+J359</f>
        <v>114120</v>
      </c>
      <c r="K360" s="118">
        <f>K334+K352+362</f>
        <v>162692</v>
      </c>
      <c r="L360" s="118">
        <f>L334+L352+L359</f>
        <v>1570000</v>
      </c>
      <c r="M360" s="121"/>
      <c r="N360" s="122"/>
      <c r="O360" s="118">
        <f>O334+O352+O359</f>
        <v>400000</v>
      </c>
      <c r="Q360" s="131"/>
    </row>
    <row r="361" spans="1:17" s="119" customFormat="1" x14ac:dyDescent="0.3">
      <c r="A361" s="115"/>
      <c r="B361" s="116"/>
      <c r="C361" s="116"/>
      <c r="D361" s="116"/>
      <c r="E361" s="116"/>
      <c r="F361" s="116"/>
      <c r="G361" s="116"/>
      <c r="H361" s="117"/>
      <c r="I361" s="118"/>
      <c r="J361" s="118"/>
      <c r="K361" s="118"/>
      <c r="L361" s="118"/>
      <c r="M361" s="121"/>
      <c r="N361" s="122"/>
      <c r="O361" s="118"/>
      <c r="Q361" s="131"/>
    </row>
    <row r="362" spans="1:17" s="119" customFormat="1" x14ac:dyDescent="0.3">
      <c r="A362" s="115"/>
      <c r="B362" s="116"/>
      <c r="C362" s="116"/>
      <c r="D362" s="116"/>
      <c r="E362" s="116"/>
      <c r="F362" s="116"/>
      <c r="G362" s="116"/>
      <c r="H362" s="117"/>
      <c r="I362" s="118"/>
      <c r="J362" s="118"/>
      <c r="K362" s="118"/>
      <c r="L362" s="118"/>
      <c r="M362" s="121"/>
      <c r="N362" s="122"/>
      <c r="O362" s="118"/>
      <c r="Q362" s="131"/>
    </row>
    <row r="363" spans="1:17" s="119" customFormat="1" x14ac:dyDescent="0.3">
      <c r="A363" s="115"/>
      <c r="B363" s="116"/>
      <c r="C363" s="116"/>
      <c r="D363" s="116"/>
      <c r="E363" s="116"/>
      <c r="F363" s="116"/>
      <c r="G363" s="116"/>
      <c r="H363" s="117"/>
      <c r="I363" s="118"/>
      <c r="J363" s="118"/>
      <c r="K363" s="118"/>
      <c r="L363" s="118"/>
      <c r="M363" s="121"/>
      <c r="N363" s="122"/>
      <c r="O363" s="118"/>
      <c r="Q363" s="131"/>
    </row>
    <row r="364" spans="1:17" x14ac:dyDescent="0.3">
      <c r="A364" s="113"/>
      <c r="B364" s="111"/>
      <c r="C364" s="111"/>
      <c r="D364" s="111"/>
      <c r="E364" s="111"/>
      <c r="F364" s="111"/>
      <c r="G364" s="111"/>
      <c r="H364" s="112"/>
      <c r="I364" s="66"/>
      <c r="J364" s="66"/>
      <c r="K364" s="66"/>
      <c r="L364" s="66"/>
      <c r="M364" s="120"/>
      <c r="N364" s="94"/>
      <c r="O364" s="66"/>
      <c r="P364" s="236"/>
    </row>
    <row r="365" spans="1:17" s="5" customFormat="1" x14ac:dyDescent="0.3">
      <c r="A365" s="123"/>
      <c r="B365" s="124"/>
      <c r="C365" s="124"/>
      <c r="D365" s="124"/>
      <c r="E365" s="124"/>
      <c r="F365" s="124"/>
      <c r="G365" s="124"/>
      <c r="H365" s="125"/>
      <c r="I365" s="295" t="s">
        <v>88</v>
      </c>
      <c r="J365" s="295"/>
      <c r="K365" s="294"/>
      <c r="L365" s="293" t="s">
        <v>70</v>
      </c>
      <c r="M365" s="295"/>
      <c r="N365" s="295"/>
      <c r="O365" s="294"/>
      <c r="P365" s="254" t="s">
        <v>603</v>
      </c>
      <c r="Q365" s="72"/>
    </row>
    <row r="366" spans="1:17" s="5" customFormat="1" x14ac:dyDescent="0.3">
      <c r="A366" s="126"/>
      <c r="B366" s="127"/>
      <c r="C366" s="127"/>
      <c r="D366" s="127"/>
      <c r="E366" s="127"/>
      <c r="F366" s="127"/>
      <c r="G366" s="127"/>
      <c r="H366" s="128"/>
      <c r="I366" s="129" t="s">
        <v>66</v>
      </c>
      <c r="J366" s="129" t="s">
        <v>67</v>
      </c>
      <c r="K366" s="129" t="s">
        <v>69</v>
      </c>
      <c r="L366" s="129" t="s">
        <v>199</v>
      </c>
      <c r="M366" s="293" t="s">
        <v>68</v>
      </c>
      <c r="N366" s="294"/>
      <c r="O366" s="129" t="s">
        <v>207</v>
      </c>
      <c r="P366" s="20"/>
      <c r="Q366" s="130"/>
    </row>
    <row r="367" spans="1:17" s="5" customFormat="1" x14ac:dyDescent="0.3">
      <c r="A367" s="95" t="s">
        <v>138</v>
      </c>
      <c r="B367" s="139"/>
      <c r="C367" s="139"/>
      <c r="D367" s="139"/>
      <c r="E367" s="139"/>
      <c r="F367" s="139"/>
      <c r="G367" s="139"/>
      <c r="H367" s="140"/>
      <c r="I367" s="68"/>
      <c r="J367" s="68"/>
      <c r="K367" s="68"/>
      <c r="L367" s="68"/>
      <c r="M367" s="135"/>
      <c r="N367" s="97"/>
      <c r="O367" s="68"/>
      <c r="Q367" s="72"/>
    </row>
    <row r="368" spans="1:17" s="5" customFormat="1" x14ac:dyDescent="0.3">
      <c r="A368" s="95" t="s">
        <v>516</v>
      </c>
      <c r="B368" s="139"/>
      <c r="C368" s="139"/>
      <c r="D368" s="139"/>
      <c r="E368" s="139"/>
      <c r="F368" s="139"/>
      <c r="G368" s="139"/>
      <c r="H368" s="140"/>
      <c r="I368" s="68"/>
      <c r="J368" s="68"/>
      <c r="K368" s="68"/>
      <c r="L368" s="68"/>
      <c r="M368" s="135"/>
      <c r="N368" s="97"/>
      <c r="O368" s="68"/>
      <c r="Q368" s="72"/>
    </row>
    <row r="369" spans="1:17" s="5" customFormat="1" x14ac:dyDescent="0.3">
      <c r="A369" s="95"/>
      <c r="B369" s="139" t="s">
        <v>192</v>
      </c>
      <c r="C369" s="139"/>
      <c r="D369" s="139"/>
      <c r="E369" s="139"/>
      <c r="F369" s="139"/>
      <c r="G369" s="139"/>
      <c r="H369" s="140"/>
      <c r="I369" s="68"/>
      <c r="J369" s="68"/>
      <c r="K369" s="68"/>
      <c r="L369" s="68"/>
      <c r="M369" s="135"/>
      <c r="N369" s="97"/>
      <c r="O369" s="68"/>
      <c r="Q369" s="72"/>
    </row>
    <row r="370" spans="1:17" s="5" customFormat="1" x14ac:dyDescent="0.3">
      <c r="A370" s="95"/>
      <c r="B370" s="139" t="s">
        <v>16</v>
      </c>
      <c r="C370" s="139"/>
      <c r="D370" s="139"/>
      <c r="E370" s="139"/>
      <c r="F370" s="139"/>
      <c r="G370" s="139"/>
      <c r="H370" s="140"/>
      <c r="I370" s="68"/>
      <c r="J370" s="68"/>
      <c r="K370" s="68"/>
      <c r="L370" s="68"/>
      <c r="M370" s="135"/>
      <c r="N370" s="97"/>
      <c r="O370" s="68"/>
      <c r="Q370" s="72"/>
    </row>
    <row r="371" spans="1:17" x14ac:dyDescent="0.3">
      <c r="A371" s="113"/>
      <c r="B371" s="111"/>
      <c r="C371" s="111" t="s">
        <v>282</v>
      </c>
      <c r="D371" s="111"/>
      <c r="E371" s="111"/>
      <c r="F371" s="111"/>
      <c r="G371" s="111"/>
      <c r="H371" s="112"/>
      <c r="I371" s="66"/>
      <c r="J371" s="66"/>
      <c r="K371" s="66"/>
      <c r="L371" s="66">
        <v>0</v>
      </c>
      <c r="M371" s="120"/>
      <c r="N371" s="94"/>
      <c r="O371" s="66">
        <v>0</v>
      </c>
    </row>
    <row r="372" spans="1:17" x14ac:dyDescent="0.3">
      <c r="A372" s="113"/>
      <c r="B372" s="111"/>
      <c r="C372" s="111"/>
      <c r="D372" s="111" t="s">
        <v>517</v>
      </c>
      <c r="E372" s="111"/>
      <c r="F372" s="111"/>
      <c r="G372" s="111"/>
      <c r="H372" s="112"/>
      <c r="I372" s="66">
        <v>22525</v>
      </c>
      <c r="J372" s="66">
        <v>0</v>
      </c>
      <c r="K372" s="66">
        <v>19600</v>
      </c>
      <c r="L372" s="66">
        <v>80000</v>
      </c>
      <c r="M372" s="120">
        <f>Q372*100/L372</f>
        <v>-100</v>
      </c>
      <c r="N372" s="94" t="s">
        <v>496</v>
      </c>
      <c r="O372" s="66">
        <v>0</v>
      </c>
      <c r="Q372" s="71">
        <f t="shared" ref="Q372" si="69">O372-L372</f>
        <v>-80000</v>
      </c>
    </row>
    <row r="373" spans="1:17" s="119" customFormat="1" x14ac:dyDescent="0.3">
      <c r="A373" s="115"/>
      <c r="B373" s="116"/>
      <c r="C373" s="116"/>
      <c r="D373" s="116"/>
      <c r="E373" s="116"/>
      <c r="F373" s="116" t="s">
        <v>99</v>
      </c>
      <c r="G373" s="116"/>
      <c r="H373" s="117"/>
      <c r="I373" s="118">
        <f>SUM(I372)</f>
        <v>22525</v>
      </c>
      <c r="J373" s="118">
        <f>SUM(J372)</f>
        <v>0</v>
      </c>
      <c r="K373" s="118">
        <f>SUM(K372)</f>
        <v>19600</v>
      </c>
      <c r="L373" s="118">
        <f>SUM(L369:L372)</f>
        <v>80000</v>
      </c>
      <c r="M373" s="121"/>
      <c r="N373" s="122"/>
      <c r="O373" s="118">
        <f>SUM(O369:O372)</f>
        <v>0</v>
      </c>
      <c r="Q373" s="131"/>
    </row>
    <row r="374" spans="1:17" s="119" customFormat="1" x14ac:dyDescent="0.3">
      <c r="A374" s="115"/>
      <c r="B374" s="116"/>
      <c r="C374" s="116"/>
      <c r="D374" s="116"/>
      <c r="E374" s="116"/>
      <c r="F374" s="116" t="s">
        <v>498</v>
      </c>
      <c r="G374" s="116"/>
      <c r="H374" s="117"/>
      <c r="I374" s="118">
        <f t="shared" ref="I374:K376" si="70">I373</f>
        <v>22525</v>
      </c>
      <c r="J374" s="118">
        <f t="shared" si="70"/>
        <v>0</v>
      </c>
      <c r="K374" s="118">
        <f t="shared" si="70"/>
        <v>19600</v>
      </c>
      <c r="L374" s="118">
        <f>L367+L373</f>
        <v>80000</v>
      </c>
      <c r="M374" s="121"/>
      <c r="N374" s="122"/>
      <c r="O374" s="118">
        <f>O367+O373</f>
        <v>0</v>
      </c>
      <c r="Q374" s="131"/>
    </row>
    <row r="375" spans="1:17" s="119" customFormat="1" x14ac:dyDescent="0.3">
      <c r="A375" s="115"/>
      <c r="B375" s="116"/>
      <c r="C375" s="116"/>
      <c r="D375" s="116"/>
      <c r="E375" s="116"/>
      <c r="F375" s="116" t="s">
        <v>518</v>
      </c>
      <c r="G375" s="116"/>
      <c r="H375" s="117"/>
      <c r="I375" s="118">
        <f t="shared" si="70"/>
        <v>22525</v>
      </c>
      <c r="J375" s="118">
        <f t="shared" si="70"/>
        <v>0</v>
      </c>
      <c r="K375" s="118">
        <f t="shared" si="70"/>
        <v>19600</v>
      </c>
      <c r="L375" s="118">
        <f>L374</f>
        <v>80000</v>
      </c>
      <c r="M375" s="121"/>
      <c r="N375" s="122"/>
      <c r="O375" s="118">
        <f>O374</f>
        <v>0</v>
      </c>
      <c r="Q375" s="131"/>
    </row>
    <row r="376" spans="1:17" s="119" customFormat="1" x14ac:dyDescent="0.3">
      <c r="A376" s="115"/>
      <c r="B376" s="116"/>
      <c r="C376" s="116"/>
      <c r="D376" s="116"/>
      <c r="E376" s="116"/>
      <c r="F376" s="116" t="s">
        <v>139</v>
      </c>
      <c r="G376" s="116"/>
      <c r="H376" s="117"/>
      <c r="I376" s="118">
        <f t="shared" si="70"/>
        <v>22525</v>
      </c>
      <c r="J376" s="118">
        <f t="shared" si="70"/>
        <v>0</v>
      </c>
      <c r="K376" s="118">
        <f t="shared" si="70"/>
        <v>19600</v>
      </c>
      <c r="L376" s="118">
        <f>L375</f>
        <v>80000</v>
      </c>
      <c r="M376" s="121"/>
      <c r="N376" s="122"/>
      <c r="O376" s="118">
        <f>O375</f>
        <v>0</v>
      </c>
      <c r="Q376" s="131"/>
    </row>
    <row r="377" spans="1:17" s="5" customFormat="1" x14ac:dyDescent="0.3">
      <c r="A377" s="95" t="s">
        <v>140</v>
      </c>
      <c r="B377" s="139"/>
      <c r="C377" s="139"/>
      <c r="D377" s="139"/>
      <c r="E377" s="139"/>
      <c r="F377" s="139"/>
      <c r="G377" s="139"/>
      <c r="H377" s="140"/>
      <c r="I377" s="68"/>
      <c r="J377" s="68"/>
      <c r="K377" s="68"/>
      <c r="L377" s="68"/>
      <c r="M377" s="135"/>
      <c r="N377" s="97"/>
      <c r="O377" s="68"/>
      <c r="Q377" s="72"/>
    </row>
    <row r="378" spans="1:17" s="5" customFormat="1" x14ac:dyDescent="0.3">
      <c r="A378" s="95" t="s">
        <v>141</v>
      </c>
      <c r="B378" s="139"/>
      <c r="C378" s="139"/>
      <c r="D378" s="139"/>
      <c r="E378" s="139"/>
      <c r="F378" s="139"/>
      <c r="G378" s="139"/>
      <c r="H378" s="140"/>
      <c r="I378" s="68"/>
      <c r="J378" s="68"/>
      <c r="K378" s="68"/>
      <c r="L378" s="68"/>
      <c r="M378" s="135"/>
      <c r="N378" s="97"/>
      <c r="O378" s="68"/>
      <c r="Q378" s="72"/>
    </row>
    <row r="379" spans="1:17" s="5" customFormat="1" x14ac:dyDescent="0.3">
      <c r="A379" s="95"/>
      <c r="B379" s="139" t="s">
        <v>192</v>
      </c>
      <c r="C379" s="139"/>
      <c r="D379" s="139"/>
      <c r="E379" s="139"/>
      <c r="F379" s="139"/>
      <c r="G379" s="139"/>
      <c r="H379" s="140"/>
      <c r="I379" s="68"/>
      <c r="J379" s="68"/>
      <c r="K379" s="68"/>
      <c r="L379" s="68"/>
      <c r="M379" s="135"/>
      <c r="N379" s="97"/>
      <c r="O379" s="68"/>
      <c r="Q379" s="72"/>
    </row>
    <row r="380" spans="1:17" s="5" customFormat="1" x14ac:dyDescent="0.3">
      <c r="A380" s="95"/>
      <c r="B380" s="139" t="s">
        <v>16</v>
      </c>
      <c r="C380" s="139"/>
      <c r="D380" s="139"/>
      <c r="E380" s="139"/>
      <c r="F380" s="139"/>
      <c r="G380" s="139"/>
      <c r="H380" s="140"/>
      <c r="I380" s="68"/>
      <c r="J380" s="68"/>
      <c r="K380" s="68"/>
      <c r="L380" s="68"/>
      <c r="M380" s="135"/>
      <c r="N380" s="97"/>
      <c r="O380" s="68"/>
      <c r="Q380" s="72"/>
    </row>
    <row r="381" spans="1:17" x14ac:dyDescent="0.3">
      <c r="A381" s="113"/>
      <c r="B381" s="111"/>
      <c r="C381" s="111" t="s">
        <v>282</v>
      </c>
      <c r="D381" s="111"/>
      <c r="E381" s="111"/>
      <c r="F381" s="111"/>
      <c r="G381" s="111"/>
      <c r="H381" s="112"/>
      <c r="I381" s="66"/>
      <c r="J381" s="66"/>
      <c r="K381" s="66"/>
      <c r="L381" s="66">
        <v>0</v>
      </c>
      <c r="M381" s="120"/>
      <c r="N381" s="94"/>
      <c r="O381" s="66">
        <v>0</v>
      </c>
    </row>
    <row r="382" spans="1:17" x14ac:dyDescent="0.3">
      <c r="A382" s="113"/>
      <c r="B382" s="111"/>
      <c r="C382" s="111"/>
      <c r="D382" s="111" t="s">
        <v>421</v>
      </c>
      <c r="E382" s="111"/>
      <c r="F382" s="111"/>
      <c r="G382" s="111"/>
      <c r="H382" s="112"/>
      <c r="I382" s="66">
        <v>97999</v>
      </c>
      <c r="J382" s="66">
        <v>99625</v>
      </c>
      <c r="K382" s="66">
        <v>104895</v>
      </c>
      <c r="L382" s="66">
        <v>120000</v>
      </c>
      <c r="M382" s="120">
        <f>Q382*100/L382</f>
        <v>0</v>
      </c>
      <c r="N382" s="94" t="s">
        <v>496</v>
      </c>
      <c r="O382" s="66">
        <v>120000</v>
      </c>
      <c r="Q382" s="71">
        <f t="shared" ref="Q382:Q383" si="71">O382-L382</f>
        <v>0</v>
      </c>
    </row>
    <row r="383" spans="1:17" x14ac:dyDescent="0.3">
      <c r="A383" s="113"/>
      <c r="B383" s="111"/>
      <c r="C383" s="111"/>
      <c r="D383" s="111" t="s">
        <v>422</v>
      </c>
      <c r="E383" s="111"/>
      <c r="F383" s="111"/>
      <c r="G383" s="111"/>
      <c r="H383" s="112"/>
      <c r="I383" s="66">
        <v>0</v>
      </c>
      <c r="J383" s="66">
        <v>0</v>
      </c>
      <c r="K383" s="66">
        <v>0</v>
      </c>
      <c r="L383" s="66">
        <v>50000</v>
      </c>
      <c r="M383" s="120">
        <f>Q383*100/L383</f>
        <v>0</v>
      </c>
      <c r="N383" s="94" t="s">
        <v>496</v>
      </c>
      <c r="O383" s="66">
        <v>50000</v>
      </c>
      <c r="Q383" s="71">
        <f t="shared" si="71"/>
        <v>0</v>
      </c>
    </row>
    <row r="384" spans="1:17" s="119" customFormat="1" x14ac:dyDescent="0.3">
      <c r="A384" s="115"/>
      <c r="B384" s="116"/>
      <c r="C384" s="116"/>
      <c r="D384" s="116"/>
      <c r="E384" s="116"/>
      <c r="F384" s="116" t="s">
        <v>99</v>
      </c>
      <c r="G384" s="116"/>
      <c r="H384" s="117"/>
      <c r="I384" s="118">
        <f>SUM(I382:I383)</f>
        <v>97999</v>
      </c>
      <c r="J384" s="118">
        <f>SUM(J382:J383)</f>
        <v>99625</v>
      </c>
      <c r="K384" s="118">
        <f>SUM(K382:K383)</f>
        <v>104895</v>
      </c>
      <c r="L384" s="118">
        <f>SUM(L381:L383)</f>
        <v>170000</v>
      </c>
      <c r="M384" s="121"/>
      <c r="N384" s="122"/>
      <c r="O384" s="118">
        <f>SUM(O381:O383)</f>
        <v>170000</v>
      </c>
      <c r="Q384" s="131"/>
    </row>
    <row r="385" spans="1:17" s="5" customFormat="1" x14ac:dyDescent="0.3">
      <c r="A385" s="95"/>
      <c r="B385" s="139" t="s">
        <v>18</v>
      </c>
      <c r="C385" s="139"/>
      <c r="D385" s="139"/>
      <c r="E385" s="139"/>
      <c r="F385" s="139"/>
      <c r="G385" s="139"/>
      <c r="H385" s="140"/>
      <c r="I385" s="68"/>
      <c r="J385" s="68"/>
      <c r="K385" s="68"/>
      <c r="L385" s="68"/>
      <c r="M385" s="135"/>
      <c r="N385" s="97"/>
      <c r="O385" s="68"/>
      <c r="Q385" s="72"/>
    </row>
    <row r="386" spans="1:17" x14ac:dyDescent="0.3">
      <c r="A386" s="113"/>
      <c r="B386" s="111"/>
      <c r="C386" s="111" t="s">
        <v>142</v>
      </c>
      <c r="D386" s="111"/>
      <c r="E386" s="111"/>
      <c r="F386" s="111"/>
      <c r="G386" s="111"/>
      <c r="H386" s="112"/>
      <c r="I386" s="66">
        <v>18035</v>
      </c>
      <c r="J386" s="66">
        <v>24980</v>
      </c>
      <c r="K386" s="66">
        <v>24972</v>
      </c>
      <c r="L386" s="66">
        <v>30000</v>
      </c>
      <c r="M386" s="120">
        <f>Q386*100/L386</f>
        <v>0</v>
      </c>
      <c r="N386" s="94" t="s">
        <v>496</v>
      </c>
      <c r="O386" s="66">
        <v>30000</v>
      </c>
    </row>
    <row r="387" spans="1:17" x14ac:dyDescent="0.3">
      <c r="A387" s="113"/>
      <c r="B387" s="111"/>
      <c r="C387" s="111" t="s">
        <v>143</v>
      </c>
      <c r="D387" s="111"/>
      <c r="E387" s="111"/>
      <c r="F387" s="111"/>
      <c r="G387" s="111"/>
      <c r="H387" s="112"/>
      <c r="I387" s="66">
        <v>94781</v>
      </c>
      <c r="J387" s="66">
        <v>94830</v>
      </c>
      <c r="K387" s="66">
        <v>95000</v>
      </c>
      <c r="L387" s="66">
        <v>97000</v>
      </c>
      <c r="M387" s="120">
        <f>Q387*100/L387</f>
        <v>0</v>
      </c>
      <c r="N387" s="94" t="s">
        <v>496</v>
      </c>
      <c r="O387" s="66">
        <v>97000</v>
      </c>
    </row>
    <row r="388" spans="1:17" s="119" customFormat="1" x14ac:dyDescent="0.3">
      <c r="A388" s="115"/>
      <c r="B388" s="116"/>
      <c r="C388" s="116"/>
      <c r="D388" s="116"/>
      <c r="E388" s="116"/>
      <c r="F388" s="116" t="s">
        <v>106</v>
      </c>
      <c r="G388" s="116"/>
      <c r="H388" s="117"/>
      <c r="I388" s="118">
        <f>SUM(I386:I387)</f>
        <v>112816</v>
      </c>
      <c r="J388" s="118">
        <f>SUM(J386:J387)</f>
        <v>119810</v>
      </c>
      <c r="K388" s="118">
        <f>SUM(K386:K387)</f>
        <v>119972</v>
      </c>
      <c r="L388" s="118">
        <f>SUM(L385:L387)</f>
        <v>127000</v>
      </c>
      <c r="M388" s="121"/>
      <c r="N388" s="122"/>
      <c r="O388" s="118">
        <f>SUM(O385:O387)</f>
        <v>127000</v>
      </c>
      <c r="Q388" s="131"/>
    </row>
    <row r="389" spans="1:17" s="119" customFormat="1" x14ac:dyDescent="0.3">
      <c r="A389" s="115"/>
      <c r="B389" s="116"/>
      <c r="C389" s="116"/>
      <c r="D389" s="116"/>
      <c r="E389" s="116"/>
      <c r="F389" s="116" t="s">
        <v>498</v>
      </c>
      <c r="G389" s="116"/>
      <c r="H389" s="117"/>
      <c r="I389" s="118">
        <f>I384+I388</f>
        <v>210815</v>
      </c>
      <c r="J389" s="118">
        <f>J384+J388</f>
        <v>219435</v>
      </c>
      <c r="K389" s="118">
        <f>K384+K388</f>
        <v>224867</v>
      </c>
      <c r="L389" s="118">
        <f>L384+L388</f>
        <v>297000</v>
      </c>
      <c r="M389" s="121"/>
      <c r="N389" s="122"/>
      <c r="O389" s="118">
        <f>O384+O388</f>
        <v>297000</v>
      </c>
      <c r="Q389" s="131"/>
    </row>
    <row r="390" spans="1:17" s="119" customFormat="1" x14ac:dyDescent="0.3">
      <c r="A390" s="115"/>
      <c r="B390" s="116"/>
      <c r="C390" s="116"/>
      <c r="D390" s="116"/>
      <c r="E390" s="116"/>
      <c r="F390" s="116" t="s">
        <v>519</v>
      </c>
      <c r="G390" s="116"/>
      <c r="H390" s="117"/>
      <c r="I390" s="118">
        <f>I389</f>
        <v>210815</v>
      </c>
      <c r="J390" s="118">
        <f>J389</f>
        <v>219435</v>
      </c>
      <c r="K390" s="118">
        <f>K389</f>
        <v>224867</v>
      </c>
      <c r="L390" s="118">
        <f>L389</f>
        <v>297000</v>
      </c>
      <c r="M390" s="121"/>
      <c r="N390" s="122"/>
      <c r="O390" s="118">
        <f>O389</f>
        <v>297000</v>
      </c>
      <c r="P390" s="239"/>
      <c r="Q390" s="131"/>
    </row>
    <row r="391" spans="1:17" s="5" customFormat="1" x14ac:dyDescent="0.3">
      <c r="A391" s="123"/>
      <c r="B391" s="124"/>
      <c r="C391" s="124"/>
      <c r="D391" s="124"/>
      <c r="E391" s="124"/>
      <c r="F391" s="124"/>
      <c r="G391" s="124"/>
      <c r="H391" s="125"/>
      <c r="I391" s="295" t="s">
        <v>88</v>
      </c>
      <c r="J391" s="295"/>
      <c r="K391" s="294"/>
      <c r="L391" s="293" t="s">
        <v>70</v>
      </c>
      <c r="M391" s="295"/>
      <c r="N391" s="295"/>
      <c r="O391" s="294"/>
      <c r="P391" s="254" t="s">
        <v>604</v>
      </c>
      <c r="Q391" s="72"/>
    </row>
    <row r="392" spans="1:17" s="5" customFormat="1" x14ac:dyDescent="0.3">
      <c r="A392" s="126"/>
      <c r="B392" s="127"/>
      <c r="C392" s="127"/>
      <c r="D392" s="127"/>
      <c r="E392" s="127"/>
      <c r="F392" s="127"/>
      <c r="G392" s="127"/>
      <c r="H392" s="128"/>
      <c r="I392" s="129" t="s">
        <v>66</v>
      </c>
      <c r="J392" s="129" t="s">
        <v>67</v>
      </c>
      <c r="K392" s="129" t="s">
        <v>69</v>
      </c>
      <c r="L392" s="129" t="s">
        <v>199</v>
      </c>
      <c r="M392" s="293" t="s">
        <v>68</v>
      </c>
      <c r="N392" s="294"/>
      <c r="O392" s="129" t="s">
        <v>207</v>
      </c>
      <c r="P392" s="20"/>
      <c r="Q392" s="130"/>
    </row>
    <row r="393" spans="1:17" s="167" customFormat="1" x14ac:dyDescent="0.3">
      <c r="A393" s="161" t="s">
        <v>425</v>
      </c>
      <c r="B393" s="162"/>
      <c r="C393" s="162"/>
      <c r="D393" s="162"/>
      <c r="E393" s="162"/>
      <c r="F393" s="162"/>
      <c r="G393" s="162"/>
      <c r="H393" s="163"/>
      <c r="I393" s="164"/>
      <c r="J393" s="164"/>
      <c r="K393" s="164"/>
      <c r="L393" s="164"/>
      <c r="M393" s="165"/>
      <c r="N393" s="166"/>
      <c r="O393" s="164"/>
      <c r="Q393" s="168"/>
    </row>
    <row r="394" spans="1:17" s="167" customFormat="1" x14ac:dyDescent="0.3">
      <c r="A394" s="161"/>
      <c r="B394" s="162" t="s">
        <v>192</v>
      </c>
      <c r="C394" s="162"/>
      <c r="D394" s="162"/>
      <c r="E394" s="162"/>
      <c r="F394" s="162"/>
      <c r="G394" s="162"/>
      <c r="H394" s="163"/>
      <c r="I394" s="164"/>
      <c r="J394" s="164"/>
      <c r="K394" s="164"/>
      <c r="L394" s="164"/>
      <c r="M394" s="165"/>
      <c r="N394" s="166"/>
      <c r="O394" s="164"/>
      <c r="Q394" s="168"/>
    </row>
    <row r="395" spans="1:17" s="167" customFormat="1" x14ac:dyDescent="0.3">
      <c r="A395" s="161"/>
      <c r="B395" s="162" t="s">
        <v>16</v>
      </c>
      <c r="C395" s="162"/>
      <c r="D395" s="162"/>
      <c r="E395" s="162"/>
      <c r="F395" s="162"/>
      <c r="G395" s="162"/>
      <c r="H395" s="163"/>
      <c r="I395" s="164"/>
      <c r="J395" s="164"/>
      <c r="K395" s="164"/>
      <c r="L395" s="164"/>
      <c r="M395" s="165"/>
      <c r="N395" s="166"/>
      <c r="O395" s="164"/>
      <c r="Q395" s="168"/>
    </row>
    <row r="396" spans="1:17" x14ac:dyDescent="0.3">
      <c r="A396" s="113"/>
      <c r="B396" s="111"/>
      <c r="C396" s="111" t="s">
        <v>282</v>
      </c>
      <c r="D396" s="111"/>
      <c r="E396" s="111"/>
      <c r="F396" s="111"/>
      <c r="G396" s="111"/>
      <c r="H396" s="112"/>
      <c r="I396" s="66"/>
      <c r="J396" s="66"/>
      <c r="K396" s="66"/>
      <c r="L396" s="66"/>
      <c r="M396" s="120"/>
      <c r="N396" s="94"/>
      <c r="O396" s="66"/>
    </row>
    <row r="397" spans="1:17" x14ac:dyDescent="0.3">
      <c r="A397" s="113"/>
      <c r="B397" s="111"/>
      <c r="C397" s="111"/>
      <c r="D397" s="111" t="s">
        <v>426</v>
      </c>
      <c r="E397" s="111"/>
      <c r="F397" s="111"/>
      <c r="G397" s="111"/>
      <c r="H397" s="112"/>
      <c r="I397" s="66">
        <v>21080</v>
      </c>
      <c r="J397" s="66">
        <v>4500</v>
      </c>
      <c r="K397" s="66">
        <v>14900</v>
      </c>
      <c r="L397" s="66">
        <v>30000</v>
      </c>
      <c r="M397" s="120">
        <f>Q397*100/L397</f>
        <v>0</v>
      </c>
      <c r="N397" s="94" t="s">
        <v>496</v>
      </c>
      <c r="O397" s="66">
        <v>30000</v>
      </c>
      <c r="Q397" s="71">
        <f t="shared" ref="Q397:Q398" si="72">O397-L397</f>
        <v>0</v>
      </c>
    </row>
    <row r="398" spans="1:17" x14ac:dyDescent="0.3">
      <c r="A398" s="113"/>
      <c r="B398" s="111"/>
      <c r="C398" s="111"/>
      <c r="D398" s="111" t="s">
        <v>427</v>
      </c>
      <c r="E398" s="111"/>
      <c r="F398" s="111"/>
      <c r="G398" s="111"/>
      <c r="H398" s="112"/>
      <c r="I398" s="66">
        <v>154970</v>
      </c>
      <c r="J398" s="66">
        <v>0</v>
      </c>
      <c r="K398" s="66">
        <v>0</v>
      </c>
      <c r="L398" s="66">
        <v>80000</v>
      </c>
      <c r="M398" s="120">
        <f>Q398*100/L398</f>
        <v>25</v>
      </c>
      <c r="N398" s="94" t="s">
        <v>496</v>
      </c>
      <c r="O398" s="66">
        <v>100000</v>
      </c>
      <c r="Q398" s="71">
        <f t="shared" si="72"/>
        <v>20000</v>
      </c>
    </row>
    <row r="399" spans="1:17" s="119" customFormat="1" x14ac:dyDescent="0.3">
      <c r="A399" s="115"/>
      <c r="B399" s="116"/>
      <c r="C399" s="116"/>
      <c r="D399" s="116"/>
      <c r="E399" s="116"/>
      <c r="F399" s="116" t="s">
        <v>99</v>
      </c>
      <c r="G399" s="116"/>
      <c r="H399" s="117"/>
      <c r="I399" s="118">
        <f>SUM(I397:I398)</f>
        <v>176050</v>
      </c>
      <c r="J399" s="118">
        <f>SUM(J397:J398)</f>
        <v>4500</v>
      </c>
      <c r="K399" s="118">
        <f>SUM(K397:K398)</f>
        <v>14900</v>
      </c>
      <c r="L399" s="118">
        <f>SUM(L396:L398)</f>
        <v>110000</v>
      </c>
      <c r="M399" s="121"/>
      <c r="N399" s="122"/>
      <c r="O399" s="118">
        <f>SUM(O396:O398)</f>
        <v>130000</v>
      </c>
      <c r="Q399" s="131"/>
    </row>
    <row r="400" spans="1:17" s="119" customFormat="1" x14ac:dyDescent="0.3">
      <c r="A400" s="115"/>
      <c r="B400" s="116"/>
      <c r="C400" s="116"/>
      <c r="D400" s="116"/>
      <c r="E400" s="116"/>
      <c r="F400" s="116" t="s">
        <v>498</v>
      </c>
      <c r="G400" s="116"/>
      <c r="H400" s="117"/>
      <c r="I400" s="118">
        <f>I399</f>
        <v>176050</v>
      </c>
      <c r="J400" s="118">
        <f>J399</f>
        <v>4500</v>
      </c>
      <c r="K400" s="118">
        <f>K399</f>
        <v>14900</v>
      </c>
      <c r="L400" s="118">
        <f>L399</f>
        <v>110000</v>
      </c>
      <c r="M400" s="121"/>
      <c r="N400" s="122"/>
      <c r="O400" s="118">
        <f>O399</f>
        <v>130000</v>
      </c>
      <c r="Q400" s="131"/>
    </row>
    <row r="401" spans="1:17" s="167" customFormat="1" x14ac:dyDescent="0.3">
      <c r="A401" s="161"/>
      <c r="B401" s="162" t="s">
        <v>32</v>
      </c>
      <c r="C401" s="162"/>
      <c r="D401" s="162"/>
      <c r="E401" s="162"/>
      <c r="F401" s="162"/>
      <c r="G401" s="162"/>
      <c r="H401" s="163"/>
      <c r="I401" s="164"/>
      <c r="J401" s="164"/>
      <c r="K401" s="164"/>
      <c r="L401" s="164"/>
      <c r="M401" s="165"/>
      <c r="N401" s="166"/>
      <c r="O401" s="164"/>
      <c r="Q401" s="168"/>
    </row>
    <row r="402" spans="1:17" s="167" customFormat="1" x14ac:dyDescent="0.3">
      <c r="A402" s="161"/>
      <c r="B402" s="162" t="s">
        <v>33</v>
      </c>
      <c r="C402" s="162"/>
      <c r="D402" s="162"/>
      <c r="E402" s="162"/>
      <c r="F402" s="162"/>
      <c r="G402" s="162"/>
      <c r="H402" s="163"/>
      <c r="I402" s="164"/>
      <c r="J402" s="164"/>
      <c r="K402" s="164"/>
      <c r="L402" s="164"/>
      <c r="M402" s="165"/>
      <c r="N402" s="166"/>
      <c r="O402" s="164"/>
      <c r="Q402" s="168"/>
    </row>
    <row r="403" spans="1:17" s="33" customFormat="1" x14ac:dyDescent="0.3">
      <c r="A403" s="146"/>
      <c r="B403" s="147"/>
      <c r="C403" s="147" t="s">
        <v>197</v>
      </c>
      <c r="D403" s="147"/>
      <c r="E403" s="147"/>
      <c r="F403" s="147"/>
      <c r="G403" s="147"/>
      <c r="H403" s="148"/>
      <c r="I403" s="149">
        <v>35000</v>
      </c>
      <c r="J403" s="149">
        <v>30000</v>
      </c>
      <c r="K403" s="149">
        <v>295000</v>
      </c>
      <c r="L403" s="66">
        <v>260000</v>
      </c>
      <c r="M403" s="120">
        <f>Q403*100/L403</f>
        <v>-88.461538461538467</v>
      </c>
      <c r="N403" s="94" t="s">
        <v>496</v>
      </c>
      <c r="O403" s="66">
        <v>30000</v>
      </c>
      <c r="P403" s="1"/>
      <c r="Q403" s="71">
        <f t="shared" ref="Q403" si="73">O403-L403</f>
        <v>-230000</v>
      </c>
    </row>
    <row r="404" spans="1:17" s="119" customFormat="1" x14ac:dyDescent="0.3">
      <c r="A404" s="115"/>
      <c r="B404" s="116"/>
      <c r="C404" s="116"/>
      <c r="D404" s="116"/>
      <c r="E404" s="116"/>
      <c r="F404" s="116" t="s">
        <v>112</v>
      </c>
      <c r="G404" s="116"/>
      <c r="H404" s="117"/>
      <c r="I404" s="118">
        <f>SUM(I403)</f>
        <v>35000</v>
      </c>
      <c r="J404" s="118">
        <f>SUM(J403)</f>
        <v>30000</v>
      </c>
      <c r="K404" s="118">
        <f>SUM(K403)</f>
        <v>295000</v>
      </c>
      <c r="L404" s="118">
        <f>SUM(L402:L403)</f>
        <v>260000</v>
      </c>
      <c r="M404" s="121"/>
      <c r="N404" s="122"/>
      <c r="O404" s="118">
        <f>SUM(O402:O403)</f>
        <v>30000</v>
      </c>
      <c r="Q404" s="131"/>
    </row>
    <row r="405" spans="1:17" s="119" customFormat="1" x14ac:dyDescent="0.3">
      <c r="A405" s="115"/>
      <c r="B405" s="116"/>
      <c r="C405" s="116"/>
      <c r="D405" s="116"/>
      <c r="E405" s="116"/>
      <c r="F405" s="116" t="s">
        <v>113</v>
      </c>
      <c r="G405" s="116"/>
      <c r="H405" s="117"/>
      <c r="I405" s="118">
        <f>I404</f>
        <v>35000</v>
      </c>
      <c r="J405" s="118">
        <f>J404</f>
        <v>30000</v>
      </c>
      <c r="K405" s="118">
        <f>K404</f>
        <v>295000</v>
      </c>
      <c r="L405" s="118">
        <f>L404</f>
        <v>260000</v>
      </c>
      <c r="M405" s="121"/>
      <c r="N405" s="122"/>
      <c r="O405" s="118">
        <f>O404</f>
        <v>30000</v>
      </c>
      <c r="Q405" s="131"/>
    </row>
    <row r="406" spans="1:17" s="119" customFormat="1" x14ac:dyDescent="0.3">
      <c r="A406" s="115"/>
      <c r="B406" s="116"/>
      <c r="C406" s="116"/>
      <c r="D406" s="116"/>
      <c r="E406" s="116"/>
      <c r="F406" s="116" t="s">
        <v>520</v>
      </c>
      <c r="G406" s="116"/>
      <c r="H406" s="117"/>
      <c r="I406" s="118">
        <f>I400+I405</f>
        <v>211050</v>
      </c>
      <c r="J406" s="118">
        <f>J400+J405</f>
        <v>34500</v>
      </c>
      <c r="K406" s="118">
        <f>K400+K405</f>
        <v>309900</v>
      </c>
      <c r="L406" s="118">
        <f>L400+L405</f>
        <v>370000</v>
      </c>
      <c r="M406" s="121"/>
      <c r="N406" s="122"/>
      <c r="O406" s="118">
        <f>O400+O405</f>
        <v>160000</v>
      </c>
      <c r="Q406" s="131"/>
    </row>
    <row r="407" spans="1:17" s="119" customFormat="1" x14ac:dyDescent="0.3">
      <c r="A407" s="115"/>
      <c r="B407" s="116"/>
      <c r="C407" s="116"/>
      <c r="D407" s="116"/>
      <c r="E407" s="116"/>
      <c r="F407" s="116" t="s">
        <v>521</v>
      </c>
      <c r="G407" s="116"/>
      <c r="H407" s="117"/>
      <c r="I407" s="118">
        <f>I406</f>
        <v>211050</v>
      </c>
      <c r="J407" s="118">
        <f>J406</f>
        <v>34500</v>
      </c>
      <c r="K407" s="118">
        <f>K390+K406</f>
        <v>534767</v>
      </c>
      <c r="L407" s="118">
        <f>L390+L406</f>
        <v>667000</v>
      </c>
      <c r="M407" s="121"/>
      <c r="N407" s="122"/>
      <c r="O407" s="118">
        <f>O390+O406</f>
        <v>457000</v>
      </c>
      <c r="Q407" s="131"/>
    </row>
    <row r="408" spans="1:17" s="33" customFormat="1" x14ac:dyDescent="0.3">
      <c r="A408" s="146"/>
      <c r="B408" s="147"/>
      <c r="C408" s="147"/>
      <c r="D408" s="147"/>
      <c r="E408" s="147"/>
      <c r="F408" s="147"/>
      <c r="G408" s="147"/>
      <c r="H408" s="148"/>
      <c r="I408" s="149"/>
      <c r="J408" s="149"/>
      <c r="K408" s="149"/>
      <c r="L408" s="149"/>
      <c r="M408" s="150"/>
      <c r="N408" s="151"/>
      <c r="O408" s="149"/>
      <c r="Q408" s="152"/>
    </row>
    <row r="409" spans="1:17" s="33" customFormat="1" x14ac:dyDescent="0.3">
      <c r="A409" s="146"/>
      <c r="B409" s="147"/>
      <c r="C409" s="147"/>
      <c r="D409" s="147"/>
      <c r="E409" s="147"/>
      <c r="F409" s="147"/>
      <c r="G409" s="147"/>
      <c r="H409" s="148"/>
      <c r="I409" s="149"/>
      <c r="J409" s="149"/>
      <c r="K409" s="149"/>
      <c r="L409" s="149"/>
      <c r="M409" s="150"/>
      <c r="N409" s="151"/>
      <c r="O409" s="149"/>
      <c r="Q409" s="152"/>
    </row>
    <row r="410" spans="1:17" s="33" customFormat="1" x14ac:dyDescent="0.3">
      <c r="A410" s="146"/>
      <c r="B410" s="147"/>
      <c r="C410" s="147"/>
      <c r="D410" s="147"/>
      <c r="E410" s="147"/>
      <c r="F410" s="147"/>
      <c r="G410" s="147"/>
      <c r="H410" s="148"/>
      <c r="I410" s="149"/>
      <c r="J410" s="149"/>
      <c r="K410" s="149"/>
      <c r="L410" s="149"/>
      <c r="M410" s="150"/>
      <c r="N410" s="151"/>
      <c r="O410" s="149"/>
      <c r="Q410" s="152"/>
    </row>
    <row r="411" spans="1:17" s="33" customFormat="1" x14ac:dyDescent="0.3">
      <c r="A411" s="146"/>
      <c r="B411" s="147"/>
      <c r="C411" s="147"/>
      <c r="D411" s="147"/>
      <c r="E411" s="147"/>
      <c r="F411" s="147"/>
      <c r="G411" s="147"/>
      <c r="H411" s="148"/>
      <c r="I411" s="149"/>
      <c r="J411" s="149"/>
      <c r="K411" s="149"/>
      <c r="L411" s="149"/>
      <c r="M411" s="150"/>
      <c r="N411" s="151"/>
      <c r="O411" s="149"/>
      <c r="Q411" s="152"/>
    </row>
    <row r="412" spans="1:17" s="33" customFormat="1" x14ac:dyDescent="0.3">
      <c r="A412" s="146"/>
      <c r="B412" s="147"/>
      <c r="C412" s="147"/>
      <c r="D412" s="147"/>
      <c r="E412" s="147"/>
      <c r="F412" s="147"/>
      <c r="G412" s="147"/>
      <c r="H412" s="148"/>
      <c r="I412" s="149"/>
      <c r="J412" s="149"/>
      <c r="K412" s="149"/>
      <c r="L412" s="149"/>
      <c r="M412" s="150"/>
      <c r="N412" s="151"/>
      <c r="O412" s="149"/>
      <c r="Q412" s="152"/>
    </row>
    <row r="413" spans="1:17" s="33" customFormat="1" x14ac:dyDescent="0.3">
      <c r="A413" s="146"/>
      <c r="B413" s="147"/>
      <c r="C413" s="147"/>
      <c r="D413" s="147"/>
      <c r="E413" s="147"/>
      <c r="F413" s="147"/>
      <c r="G413" s="147"/>
      <c r="H413" s="148"/>
      <c r="I413" s="149"/>
      <c r="J413" s="149"/>
      <c r="K413" s="149"/>
      <c r="L413" s="149"/>
      <c r="M413" s="150"/>
      <c r="N413" s="151"/>
      <c r="O413" s="149"/>
      <c r="Q413" s="152"/>
    </row>
    <row r="414" spans="1:17" s="33" customFormat="1" x14ac:dyDescent="0.3">
      <c r="A414" s="146"/>
      <c r="B414" s="147"/>
      <c r="C414" s="147"/>
      <c r="D414" s="147"/>
      <c r="E414" s="147"/>
      <c r="F414" s="147"/>
      <c r="G414" s="147"/>
      <c r="H414" s="148"/>
      <c r="I414" s="149"/>
      <c r="J414" s="149"/>
      <c r="K414" s="149"/>
      <c r="L414" s="149"/>
      <c r="M414" s="150"/>
      <c r="N414" s="151"/>
      <c r="O414" s="149"/>
      <c r="Q414" s="152"/>
    </row>
    <row r="415" spans="1:17" s="33" customFormat="1" x14ac:dyDescent="0.3">
      <c r="A415" s="146"/>
      <c r="B415" s="147"/>
      <c r="C415" s="147"/>
      <c r="D415" s="147"/>
      <c r="E415" s="147"/>
      <c r="F415" s="147"/>
      <c r="G415" s="147"/>
      <c r="H415" s="148"/>
      <c r="I415" s="149"/>
      <c r="J415" s="149"/>
      <c r="K415" s="149"/>
      <c r="L415" s="149"/>
      <c r="M415" s="150"/>
      <c r="N415" s="151"/>
      <c r="O415" s="149"/>
      <c r="Q415" s="152"/>
    </row>
    <row r="416" spans="1:17" s="33" customFormat="1" x14ac:dyDescent="0.3">
      <c r="A416" s="146"/>
      <c r="B416" s="147"/>
      <c r="C416" s="147"/>
      <c r="D416" s="147"/>
      <c r="E416" s="147"/>
      <c r="F416" s="147"/>
      <c r="G416" s="147"/>
      <c r="H416" s="148"/>
      <c r="I416" s="149"/>
      <c r="J416" s="149"/>
      <c r="K416" s="149"/>
      <c r="L416" s="149"/>
      <c r="M416" s="150"/>
      <c r="N416" s="151"/>
      <c r="O416" s="149"/>
      <c r="P416" s="238"/>
      <c r="Q416" s="152"/>
    </row>
    <row r="417" spans="1:17" s="5" customFormat="1" x14ac:dyDescent="0.3">
      <c r="A417" s="123"/>
      <c r="B417" s="124"/>
      <c r="C417" s="124"/>
      <c r="D417" s="124"/>
      <c r="E417" s="124"/>
      <c r="F417" s="124"/>
      <c r="G417" s="124"/>
      <c r="H417" s="125"/>
      <c r="I417" s="295" t="s">
        <v>88</v>
      </c>
      <c r="J417" s="295"/>
      <c r="K417" s="294"/>
      <c r="L417" s="293" t="s">
        <v>70</v>
      </c>
      <c r="M417" s="295"/>
      <c r="N417" s="295"/>
      <c r="O417" s="294"/>
      <c r="P417" s="254" t="s">
        <v>605</v>
      </c>
      <c r="Q417" s="72"/>
    </row>
    <row r="418" spans="1:17" s="5" customFormat="1" x14ac:dyDescent="0.3">
      <c r="A418" s="126"/>
      <c r="B418" s="127"/>
      <c r="C418" s="127"/>
      <c r="D418" s="127"/>
      <c r="E418" s="127"/>
      <c r="F418" s="127"/>
      <c r="G418" s="127"/>
      <c r="H418" s="128"/>
      <c r="I418" s="129" t="s">
        <v>66</v>
      </c>
      <c r="J418" s="129" t="s">
        <v>67</v>
      </c>
      <c r="K418" s="129" t="s">
        <v>69</v>
      </c>
      <c r="L418" s="129" t="s">
        <v>199</v>
      </c>
      <c r="M418" s="293" t="s">
        <v>68</v>
      </c>
      <c r="N418" s="294"/>
      <c r="O418" s="129" t="s">
        <v>207</v>
      </c>
      <c r="P418" s="20"/>
      <c r="Q418" s="130"/>
    </row>
    <row r="419" spans="1:17" s="167" customFormat="1" x14ac:dyDescent="0.3">
      <c r="A419" s="161" t="s">
        <v>144</v>
      </c>
      <c r="B419" s="162"/>
      <c r="C419" s="162"/>
      <c r="D419" s="162"/>
      <c r="E419" s="162"/>
      <c r="F419" s="162"/>
      <c r="G419" s="162"/>
      <c r="H419" s="163"/>
      <c r="I419" s="164"/>
      <c r="J419" s="164"/>
      <c r="K419" s="164"/>
      <c r="L419" s="164"/>
      <c r="M419" s="165"/>
      <c r="N419" s="166"/>
      <c r="O419" s="164"/>
      <c r="Q419" s="168"/>
    </row>
    <row r="420" spans="1:17" s="167" customFormat="1" x14ac:dyDescent="0.3">
      <c r="A420" s="161" t="s">
        <v>145</v>
      </c>
      <c r="B420" s="162"/>
      <c r="C420" s="162"/>
      <c r="D420" s="162"/>
      <c r="E420" s="162"/>
      <c r="F420" s="162"/>
      <c r="G420" s="162"/>
      <c r="H420" s="163"/>
      <c r="I420" s="164"/>
      <c r="J420" s="164"/>
      <c r="K420" s="164"/>
      <c r="L420" s="164"/>
      <c r="M420" s="165"/>
      <c r="N420" s="166"/>
      <c r="O420" s="164"/>
      <c r="Q420" s="168"/>
    </row>
    <row r="421" spans="1:17" s="167" customFormat="1" x14ac:dyDescent="0.3">
      <c r="A421" s="161"/>
      <c r="B421" s="162" t="s">
        <v>6</v>
      </c>
      <c r="C421" s="162"/>
      <c r="D421" s="162"/>
      <c r="E421" s="162"/>
      <c r="F421" s="162"/>
      <c r="G421" s="162"/>
      <c r="H421" s="163"/>
      <c r="I421" s="164"/>
      <c r="J421" s="164"/>
      <c r="K421" s="164"/>
      <c r="L421" s="164"/>
      <c r="M421" s="165"/>
      <c r="N421" s="166"/>
      <c r="O421" s="164"/>
      <c r="Q421" s="168"/>
    </row>
    <row r="422" spans="1:17" s="167" customFormat="1" x14ac:dyDescent="0.3">
      <c r="A422" s="161"/>
      <c r="B422" s="162" t="s">
        <v>9</v>
      </c>
      <c r="C422" s="162"/>
      <c r="D422" s="162"/>
      <c r="E422" s="162"/>
      <c r="F422" s="162"/>
      <c r="G422" s="162"/>
      <c r="H422" s="163"/>
      <c r="I422" s="164"/>
      <c r="J422" s="164"/>
      <c r="K422" s="164"/>
      <c r="L422" s="164"/>
      <c r="M422" s="165"/>
      <c r="N422" s="166"/>
      <c r="O422" s="164"/>
      <c r="Q422" s="168"/>
    </row>
    <row r="423" spans="1:17" x14ac:dyDescent="0.3">
      <c r="A423" s="113"/>
      <c r="B423" s="111"/>
      <c r="C423" s="111" t="s">
        <v>10</v>
      </c>
      <c r="D423" s="111"/>
      <c r="E423" s="111"/>
      <c r="F423" s="111"/>
      <c r="G423" s="111"/>
      <c r="H423" s="112"/>
      <c r="I423" s="66">
        <v>288320</v>
      </c>
      <c r="J423" s="66">
        <v>550000</v>
      </c>
      <c r="K423" s="66">
        <v>394257</v>
      </c>
      <c r="L423" s="66">
        <v>640000</v>
      </c>
      <c r="M423" s="120">
        <f>Q423*100/L423</f>
        <v>7.34375</v>
      </c>
      <c r="N423" s="94" t="s">
        <v>496</v>
      </c>
      <c r="O423" s="66">
        <v>687000</v>
      </c>
      <c r="Q423" s="71">
        <f t="shared" ref="Q423:Q427" si="74">O423-L423</f>
        <v>47000</v>
      </c>
    </row>
    <row r="424" spans="1:17" x14ac:dyDescent="0.3">
      <c r="A424" s="113"/>
      <c r="B424" s="111"/>
      <c r="C424" s="111" t="s">
        <v>173</v>
      </c>
      <c r="D424" s="111"/>
      <c r="E424" s="111"/>
      <c r="F424" s="111"/>
      <c r="G424" s="111"/>
      <c r="H424" s="112"/>
      <c r="I424" s="66">
        <v>19920</v>
      </c>
      <c r="J424" s="66">
        <v>23365</v>
      </c>
      <c r="K424" s="66">
        <v>14590</v>
      </c>
      <c r="L424" s="66">
        <v>18000</v>
      </c>
      <c r="M424" s="120">
        <f>Q424*100/L424</f>
        <v>33.333333333333336</v>
      </c>
      <c r="N424" s="94" t="s">
        <v>496</v>
      </c>
      <c r="O424" s="66">
        <v>24000</v>
      </c>
      <c r="Q424" s="71">
        <f t="shared" si="74"/>
        <v>6000</v>
      </c>
    </row>
    <row r="425" spans="1:17" x14ac:dyDescent="0.3">
      <c r="A425" s="113"/>
      <c r="B425" s="111"/>
      <c r="C425" s="111" t="s">
        <v>11</v>
      </c>
      <c r="D425" s="111"/>
      <c r="E425" s="111"/>
      <c r="F425" s="111"/>
      <c r="G425" s="111"/>
      <c r="H425" s="112"/>
      <c r="I425" s="66">
        <v>0</v>
      </c>
      <c r="J425" s="66">
        <v>0</v>
      </c>
      <c r="K425" s="66">
        <v>42000</v>
      </c>
      <c r="L425" s="66">
        <v>42000</v>
      </c>
      <c r="M425" s="120">
        <f>Q425*100/O425</f>
        <v>0</v>
      </c>
      <c r="N425" s="94" t="s">
        <v>496</v>
      </c>
      <c r="O425" s="66">
        <v>42000</v>
      </c>
      <c r="Q425" s="71">
        <f t="shared" si="74"/>
        <v>0</v>
      </c>
    </row>
    <row r="426" spans="1:17" x14ac:dyDescent="0.3">
      <c r="A426" s="113"/>
      <c r="B426" s="111"/>
      <c r="C426" s="111" t="s">
        <v>190</v>
      </c>
      <c r="D426" s="111"/>
      <c r="E426" s="111"/>
      <c r="F426" s="111"/>
      <c r="G426" s="111"/>
      <c r="H426" s="112"/>
      <c r="I426" s="66">
        <v>30250</v>
      </c>
      <c r="J426" s="66">
        <v>60500</v>
      </c>
      <c r="K426" s="66">
        <v>81800</v>
      </c>
      <c r="L426" s="66">
        <v>235000</v>
      </c>
      <c r="M426" s="120">
        <f>Q426*100/L426</f>
        <v>104.25531914893617</v>
      </c>
      <c r="N426" s="94" t="s">
        <v>496</v>
      </c>
      <c r="O426" s="66">
        <v>480000</v>
      </c>
      <c r="Q426" s="71">
        <f t="shared" si="74"/>
        <v>245000</v>
      </c>
    </row>
    <row r="427" spans="1:17" x14ac:dyDescent="0.3">
      <c r="A427" s="113"/>
      <c r="B427" s="111"/>
      <c r="C427" s="111" t="s">
        <v>174</v>
      </c>
      <c r="D427" s="111"/>
      <c r="E427" s="111"/>
      <c r="F427" s="111"/>
      <c r="G427" s="111"/>
      <c r="H427" s="112"/>
      <c r="I427" s="66">
        <v>12500</v>
      </c>
      <c r="J427" s="66">
        <v>29500</v>
      </c>
      <c r="K427" s="66">
        <v>30300</v>
      </c>
      <c r="L427" s="66">
        <v>0</v>
      </c>
      <c r="M427" s="120">
        <f>Q427*100/O427</f>
        <v>100</v>
      </c>
      <c r="N427" s="94" t="s">
        <v>496</v>
      </c>
      <c r="O427" s="66">
        <v>84000</v>
      </c>
      <c r="Q427" s="71">
        <f t="shared" si="74"/>
        <v>84000</v>
      </c>
    </row>
    <row r="428" spans="1:17" s="119" customFormat="1" x14ac:dyDescent="0.3">
      <c r="A428" s="115"/>
      <c r="B428" s="116"/>
      <c r="C428" s="116"/>
      <c r="D428" s="116"/>
      <c r="E428" s="116"/>
      <c r="F428" s="116" t="s">
        <v>93</v>
      </c>
      <c r="G428" s="116"/>
      <c r="H428" s="117"/>
      <c r="I428" s="118">
        <f>SUM(I423:I427)</f>
        <v>350990</v>
      </c>
      <c r="J428" s="118">
        <f>SUM(J423:J427)</f>
        <v>663365</v>
      </c>
      <c r="K428" s="118">
        <f>SUM(K423:K427)</f>
        <v>562947</v>
      </c>
      <c r="L428" s="118">
        <f>SUM(L423:L427)</f>
        <v>935000</v>
      </c>
      <c r="M428" s="121"/>
      <c r="N428" s="122"/>
      <c r="O428" s="118">
        <f>SUM(O423:O427)</f>
        <v>1317000</v>
      </c>
      <c r="Q428" s="131"/>
    </row>
    <row r="429" spans="1:17" s="119" customFormat="1" x14ac:dyDescent="0.3">
      <c r="A429" s="115"/>
      <c r="B429" s="116"/>
      <c r="C429" s="116"/>
      <c r="D429" s="116"/>
      <c r="E429" s="116"/>
      <c r="F429" s="116" t="s">
        <v>114</v>
      </c>
      <c r="G429" s="116"/>
      <c r="H429" s="117"/>
      <c r="I429" s="118">
        <f>I428</f>
        <v>350990</v>
      </c>
      <c r="J429" s="118">
        <f>J428</f>
        <v>663365</v>
      </c>
      <c r="K429" s="118">
        <f>K428</f>
        <v>562947</v>
      </c>
      <c r="L429" s="118">
        <f>L421+L428</f>
        <v>935000</v>
      </c>
      <c r="M429" s="121"/>
      <c r="N429" s="122"/>
      <c r="O429" s="118">
        <f>O421+O428</f>
        <v>1317000</v>
      </c>
      <c r="Q429" s="131"/>
    </row>
    <row r="430" spans="1:17" s="5" customFormat="1" x14ac:dyDescent="0.3">
      <c r="A430" s="95"/>
      <c r="B430" s="139" t="s">
        <v>192</v>
      </c>
      <c r="C430" s="139"/>
      <c r="D430" s="139"/>
      <c r="E430" s="139"/>
      <c r="F430" s="139"/>
      <c r="G430" s="139"/>
      <c r="H430" s="140"/>
      <c r="I430" s="68"/>
      <c r="J430" s="68"/>
      <c r="K430" s="68"/>
      <c r="L430" s="68"/>
      <c r="M430" s="135"/>
      <c r="N430" s="97"/>
      <c r="O430" s="68"/>
      <c r="Q430" s="72"/>
    </row>
    <row r="431" spans="1:17" s="5" customFormat="1" x14ac:dyDescent="0.3">
      <c r="A431" s="95"/>
      <c r="B431" s="139" t="s">
        <v>1</v>
      </c>
      <c r="C431" s="139"/>
      <c r="D431" s="139"/>
      <c r="E431" s="139"/>
      <c r="F431" s="139"/>
      <c r="G431" s="139"/>
      <c r="H431" s="140"/>
      <c r="I431" s="68"/>
      <c r="J431" s="68"/>
      <c r="K431" s="68"/>
      <c r="L431" s="68"/>
      <c r="M431" s="135"/>
      <c r="N431" s="97"/>
      <c r="O431" s="68"/>
      <c r="Q431" s="72"/>
    </row>
    <row r="432" spans="1:17" x14ac:dyDescent="0.3">
      <c r="A432" s="113"/>
      <c r="B432" s="111"/>
      <c r="C432" s="111" t="s">
        <v>277</v>
      </c>
      <c r="D432" s="111"/>
      <c r="E432" s="111"/>
      <c r="F432" s="111"/>
      <c r="G432" s="111"/>
      <c r="H432" s="112"/>
      <c r="I432" s="66">
        <v>156384</v>
      </c>
      <c r="J432" s="66">
        <v>0</v>
      </c>
      <c r="K432" s="66">
        <v>138159</v>
      </c>
      <c r="L432" s="66">
        <v>150000</v>
      </c>
      <c r="M432" s="120">
        <f>Q432*100/L432</f>
        <v>-60</v>
      </c>
      <c r="N432" s="94" t="s">
        <v>496</v>
      </c>
      <c r="O432" s="66">
        <v>60000</v>
      </c>
      <c r="Q432" s="71">
        <f t="shared" ref="Q432:Q435" si="75">O432-L432</f>
        <v>-90000</v>
      </c>
    </row>
    <row r="433" spans="1:17" x14ac:dyDescent="0.3">
      <c r="A433" s="113"/>
      <c r="B433" s="111"/>
      <c r="C433" s="111" t="s">
        <v>94</v>
      </c>
      <c r="D433" s="111"/>
      <c r="E433" s="111"/>
      <c r="F433" s="111"/>
      <c r="G433" s="111"/>
      <c r="H433" s="112"/>
      <c r="I433" s="66">
        <v>0</v>
      </c>
      <c r="J433" s="66">
        <v>0</v>
      </c>
      <c r="K433" s="66">
        <v>0</v>
      </c>
      <c r="L433" s="66">
        <v>20000</v>
      </c>
      <c r="M433" s="120">
        <f t="shared" ref="M433:M435" si="76">Q433*100/L433</f>
        <v>0</v>
      </c>
      <c r="N433" s="94" t="s">
        <v>496</v>
      </c>
      <c r="O433" s="66">
        <v>20000</v>
      </c>
      <c r="Q433" s="71">
        <f t="shared" si="75"/>
        <v>0</v>
      </c>
    </row>
    <row r="434" spans="1:17" x14ac:dyDescent="0.3">
      <c r="A434" s="113"/>
      <c r="B434" s="111"/>
      <c r="C434" s="111" t="s">
        <v>14</v>
      </c>
      <c r="D434" s="111"/>
      <c r="E434" s="111"/>
      <c r="F434" s="111"/>
      <c r="G434" s="111"/>
      <c r="H434" s="112"/>
      <c r="I434" s="66">
        <v>0</v>
      </c>
      <c r="J434" s="66">
        <v>5000</v>
      </c>
      <c r="K434" s="66">
        <v>0</v>
      </c>
      <c r="L434" s="66">
        <v>36000</v>
      </c>
      <c r="M434" s="120">
        <f t="shared" si="76"/>
        <v>0</v>
      </c>
      <c r="N434" s="94" t="s">
        <v>496</v>
      </c>
      <c r="O434" s="66">
        <v>36000</v>
      </c>
      <c r="Q434" s="71">
        <f t="shared" si="75"/>
        <v>0</v>
      </c>
    </row>
    <row r="435" spans="1:17" x14ac:dyDescent="0.3">
      <c r="A435" s="113"/>
      <c r="B435" s="111"/>
      <c r="C435" s="111" t="s">
        <v>15</v>
      </c>
      <c r="D435" s="111"/>
      <c r="E435" s="111"/>
      <c r="F435" s="111"/>
      <c r="G435" s="111"/>
      <c r="H435" s="112"/>
      <c r="I435" s="66">
        <v>0</v>
      </c>
      <c r="J435" s="66">
        <v>1937</v>
      </c>
      <c r="K435" s="66">
        <v>0</v>
      </c>
      <c r="L435" s="66">
        <v>15000</v>
      </c>
      <c r="M435" s="120">
        <f t="shared" si="76"/>
        <v>-33.333333333333336</v>
      </c>
      <c r="N435" s="94" t="s">
        <v>496</v>
      </c>
      <c r="O435" s="66">
        <v>10000</v>
      </c>
      <c r="Q435" s="71">
        <f t="shared" si="75"/>
        <v>-5000</v>
      </c>
    </row>
    <row r="436" spans="1:17" s="119" customFormat="1" x14ac:dyDescent="0.3">
      <c r="A436" s="115"/>
      <c r="B436" s="116"/>
      <c r="C436" s="116"/>
      <c r="D436" s="116"/>
      <c r="E436" s="116"/>
      <c r="F436" s="116" t="s">
        <v>96</v>
      </c>
      <c r="G436" s="116"/>
      <c r="H436" s="117"/>
      <c r="I436" s="118">
        <f>SUM(I432:I435)</f>
        <v>156384</v>
      </c>
      <c r="J436" s="118">
        <f>SUM(J432:J435)</f>
        <v>6937</v>
      </c>
      <c r="K436" s="118">
        <f>SUM(K432:K435)</f>
        <v>138159</v>
      </c>
      <c r="L436" s="118">
        <f>SUM(L432:L435)</f>
        <v>221000</v>
      </c>
      <c r="M436" s="121"/>
      <c r="N436" s="122"/>
      <c r="O436" s="118">
        <f>SUM(O432:O435)</f>
        <v>126000</v>
      </c>
      <c r="Q436" s="131"/>
    </row>
    <row r="437" spans="1:17" s="5" customFormat="1" x14ac:dyDescent="0.3">
      <c r="A437" s="95"/>
      <c r="B437" s="139" t="s">
        <v>16</v>
      </c>
      <c r="C437" s="139"/>
      <c r="D437" s="139"/>
      <c r="E437" s="139"/>
      <c r="F437" s="139"/>
      <c r="G437" s="139"/>
      <c r="H437" s="140"/>
      <c r="I437" s="68"/>
      <c r="J437" s="68"/>
      <c r="K437" s="68"/>
      <c r="L437" s="68"/>
      <c r="M437" s="135"/>
      <c r="N437" s="97"/>
      <c r="O437" s="68"/>
      <c r="Q437" s="72"/>
    </row>
    <row r="438" spans="1:17" x14ac:dyDescent="0.3">
      <c r="A438" s="113"/>
      <c r="B438" s="111"/>
      <c r="C438" s="111" t="s">
        <v>97</v>
      </c>
      <c r="D438" s="111"/>
      <c r="E438" s="111"/>
      <c r="F438" s="111"/>
      <c r="G438" s="111"/>
      <c r="H438" s="112"/>
      <c r="I438" s="66">
        <v>8000</v>
      </c>
      <c r="J438" s="66">
        <v>3000</v>
      </c>
      <c r="K438" s="66">
        <v>0</v>
      </c>
      <c r="L438" s="66">
        <v>80000</v>
      </c>
      <c r="M438" s="120">
        <f t="shared" ref="M438" si="77">Q438*100/L438</f>
        <v>-100</v>
      </c>
      <c r="N438" s="94" t="s">
        <v>496</v>
      </c>
      <c r="O438" s="66">
        <v>0</v>
      </c>
      <c r="Q438" s="71">
        <f t="shared" ref="Q438" si="78">O438-L438</f>
        <v>-80000</v>
      </c>
    </row>
    <row r="439" spans="1:17" x14ac:dyDescent="0.3">
      <c r="A439" s="113"/>
      <c r="B439" s="111"/>
      <c r="C439" s="111" t="s">
        <v>282</v>
      </c>
      <c r="D439" s="111"/>
      <c r="E439" s="111"/>
      <c r="F439" s="111"/>
      <c r="G439" s="111"/>
      <c r="H439" s="112"/>
      <c r="I439" s="66">
        <v>0</v>
      </c>
      <c r="J439" s="66">
        <v>0</v>
      </c>
      <c r="K439" s="66">
        <v>0</v>
      </c>
      <c r="L439" s="66">
        <v>0</v>
      </c>
      <c r="M439" s="120"/>
      <c r="N439" s="94"/>
      <c r="O439" s="66">
        <v>0</v>
      </c>
    </row>
    <row r="440" spans="1:17" x14ac:dyDescent="0.3">
      <c r="A440" s="113"/>
      <c r="B440" s="111"/>
      <c r="C440" s="111"/>
      <c r="D440" s="111" t="s">
        <v>313</v>
      </c>
      <c r="E440" s="111"/>
      <c r="F440" s="111"/>
      <c r="G440" s="111"/>
      <c r="H440" s="112"/>
      <c r="I440" s="66">
        <v>6282</v>
      </c>
      <c r="J440" s="66">
        <v>5600</v>
      </c>
      <c r="K440" s="66">
        <v>0</v>
      </c>
      <c r="L440" s="66">
        <v>80000</v>
      </c>
      <c r="M440" s="120">
        <f t="shared" ref="M440" si="79">Q440*100/L440</f>
        <v>150</v>
      </c>
      <c r="N440" s="94" t="s">
        <v>496</v>
      </c>
      <c r="O440" s="66">
        <v>200000</v>
      </c>
      <c r="Q440" s="71">
        <f t="shared" ref="Q440" si="80">O440-L440</f>
        <v>120000</v>
      </c>
    </row>
    <row r="441" spans="1:17" s="119" customFormat="1" x14ac:dyDescent="0.3">
      <c r="A441" s="115"/>
      <c r="B441" s="116"/>
      <c r="C441" s="116"/>
      <c r="D441" s="116"/>
      <c r="E441" s="116"/>
      <c r="F441" s="116" t="s">
        <v>99</v>
      </c>
      <c r="G441" s="116"/>
      <c r="H441" s="117"/>
      <c r="I441" s="118">
        <f>SUM(I438:I440)</f>
        <v>14282</v>
      </c>
      <c r="J441" s="118">
        <f>SUM(J438:J440)</f>
        <v>8600</v>
      </c>
      <c r="K441" s="118">
        <f>SUM(K438:K440)</f>
        <v>0</v>
      </c>
      <c r="L441" s="118">
        <f>SUM(L438:L440)</f>
        <v>160000</v>
      </c>
      <c r="M441" s="121"/>
      <c r="N441" s="122"/>
      <c r="O441" s="118">
        <f>SUM(O438:O440)</f>
        <v>200000</v>
      </c>
      <c r="P441" s="239"/>
      <c r="Q441" s="131"/>
    </row>
    <row r="442" spans="1:17" s="119" customFormat="1" x14ac:dyDescent="0.3">
      <c r="A442" s="241"/>
      <c r="B442" s="242"/>
      <c r="C442" s="242"/>
      <c r="D442" s="242"/>
      <c r="E442" s="242"/>
      <c r="F442" s="242"/>
      <c r="G442" s="242"/>
      <c r="H442" s="243"/>
      <c r="I442" s="244"/>
      <c r="J442" s="244"/>
      <c r="K442" s="245"/>
      <c r="L442" s="246"/>
      <c r="M442" s="244"/>
      <c r="N442" s="244"/>
      <c r="O442" s="245"/>
      <c r="P442" s="239"/>
      <c r="Q442" s="131"/>
    </row>
    <row r="443" spans="1:17" s="5" customFormat="1" x14ac:dyDescent="0.3">
      <c r="A443" s="123"/>
      <c r="B443" s="124"/>
      <c r="C443" s="124"/>
      <c r="D443" s="124"/>
      <c r="E443" s="124"/>
      <c r="F443" s="124"/>
      <c r="G443" s="124"/>
      <c r="H443" s="125"/>
      <c r="I443" s="295" t="s">
        <v>88</v>
      </c>
      <c r="J443" s="295"/>
      <c r="K443" s="294"/>
      <c r="L443" s="293" t="s">
        <v>70</v>
      </c>
      <c r="M443" s="295"/>
      <c r="N443" s="295"/>
      <c r="O443" s="294"/>
      <c r="P443" s="254" t="s">
        <v>606</v>
      </c>
      <c r="Q443" s="72"/>
    </row>
    <row r="444" spans="1:17" s="5" customFormat="1" x14ac:dyDescent="0.3">
      <c r="A444" s="126"/>
      <c r="B444" s="127"/>
      <c r="C444" s="127"/>
      <c r="D444" s="127"/>
      <c r="E444" s="127"/>
      <c r="F444" s="127"/>
      <c r="G444" s="127"/>
      <c r="H444" s="128"/>
      <c r="I444" s="129" t="s">
        <v>66</v>
      </c>
      <c r="J444" s="129" t="s">
        <v>67</v>
      </c>
      <c r="K444" s="129" t="s">
        <v>69</v>
      </c>
      <c r="L444" s="129" t="s">
        <v>199</v>
      </c>
      <c r="M444" s="293" t="s">
        <v>68</v>
      </c>
      <c r="N444" s="294"/>
      <c r="O444" s="129" t="s">
        <v>207</v>
      </c>
      <c r="P444" s="20"/>
      <c r="Q444" s="130"/>
    </row>
    <row r="445" spans="1:17" s="167" customFormat="1" x14ac:dyDescent="0.3">
      <c r="A445" s="161"/>
      <c r="B445" s="162" t="s">
        <v>18</v>
      </c>
      <c r="C445" s="162"/>
      <c r="D445" s="162"/>
      <c r="E445" s="162"/>
      <c r="F445" s="162"/>
      <c r="G445" s="162"/>
      <c r="H445" s="163"/>
      <c r="I445" s="164"/>
      <c r="J445" s="164"/>
      <c r="K445" s="164"/>
      <c r="L445" s="164"/>
      <c r="M445" s="165"/>
      <c r="N445" s="166"/>
      <c r="O445" s="164"/>
      <c r="Q445" s="168"/>
    </row>
    <row r="446" spans="1:17" s="33" customFormat="1" x14ac:dyDescent="0.3">
      <c r="A446" s="146"/>
      <c r="B446" s="147"/>
      <c r="C446" s="147" t="s">
        <v>134</v>
      </c>
      <c r="D446" s="147"/>
      <c r="E446" s="147"/>
      <c r="F446" s="147"/>
      <c r="G446" s="147"/>
      <c r="H446" s="148"/>
      <c r="I446" s="149">
        <v>0</v>
      </c>
      <c r="J446" s="149">
        <v>10200</v>
      </c>
      <c r="K446" s="149">
        <v>0</v>
      </c>
      <c r="L446" s="66">
        <v>100000</v>
      </c>
      <c r="M446" s="120">
        <f t="shared" ref="M446" si="81">Q446*100/L446</f>
        <v>0</v>
      </c>
      <c r="N446" s="94" t="s">
        <v>496</v>
      </c>
      <c r="O446" s="66">
        <v>100000</v>
      </c>
      <c r="P446" s="1"/>
      <c r="Q446" s="71">
        <f t="shared" ref="Q446" si="82">O446-L446</f>
        <v>0</v>
      </c>
    </row>
    <row r="447" spans="1:17" s="119" customFormat="1" x14ac:dyDescent="0.3">
      <c r="A447" s="115"/>
      <c r="B447" s="116"/>
      <c r="C447" s="116"/>
      <c r="D447" s="116"/>
      <c r="E447" s="116"/>
      <c r="F447" s="116" t="s">
        <v>106</v>
      </c>
      <c r="G447" s="116"/>
      <c r="H447" s="117"/>
      <c r="I447" s="118">
        <f>SUM(I446)</f>
        <v>0</v>
      </c>
      <c r="J447" s="118">
        <f>SUM(J446)</f>
        <v>10200</v>
      </c>
      <c r="K447" s="118">
        <f>SUM(K446)</f>
        <v>0</v>
      </c>
      <c r="L447" s="118">
        <f>SUM(L446)</f>
        <v>100000</v>
      </c>
      <c r="M447" s="121"/>
      <c r="N447" s="122"/>
      <c r="O447" s="118">
        <f>SUM(O446)</f>
        <v>100000</v>
      </c>
      <c r="Q447" s="131"/>
    </row>
    <row r="448" spans="1:17" s="119" customFormat="1" x14ac:dyDescent="0.3">
      <c r="A448" s="115"/>
      <c r="B448" s="116"/>
      <c r="C448" s="116"/>
      <c r="D448" s="116"/>
      <c r="E448" s="116"/>
      <c r="F448" s="116" t="s">
        <v>498</v>
      </c>
      <c r="G448" s="116"/>
      <c r="H448" s="117"/>
      <c r="I448" s="118">
        <f>I436+I441+I447</f>
        <v>170666</v>
      </c>
      <c r="J448" s="118">
        <f>J436+J441+J447</f>
        <v>25737</v>
      </c>
      <c r="K448" s="118">
        <f>K436+K441+K447</f>
        <v>138159</v>
      </c>
      <c r="L448" s="118">
        <f>L436+L441+L447</f>
        <v>481000</v>
      </c>
      <c r="M448" s="121"/>
      <c r="N448" s="122"/>
      <c r="O448" s="118">
        <f>O436+O441+O447</f>
        <v>426000</v>
      </c>
      <c r="Q448" s="131"/>
    </row>
    <row r="449" spans="1:17" s="167" customFormat="1" x14ac:dyDescent="0.3">
      <c r="A449" s="161"/>
      <c r="B449" s="162" t="s">
        <v>25</v>
      </c>
      <c r="C449" s="162"/>
      <c r="D449" s="162"/>
      <c r="E449" s="162"/>
      <c r="F449" s="162"/>
      <c r="G449" s="162"/>
      <c r="H449" s="163"/>
      <c r="I449" s="164"/>
      <c r="J449" s="164"/>
      <c r="K449" s="164"/>
      <c r="L449" s="164"/>
      <c r="M449" s="165"/>
      <c r="N449" s="166"/>
      <c r="O449" s="164"/>
      <c r="Q449" s="168"/>
    </row>
    <row r="450" spans="1:17" s="167" customFormat="1" x14ac:dyDescent="0.3">
      <c r="A450" s="161"/>
      <c r="B450" s="162" t="s">
        <v>26</v>
      </c>
      <c r="C450" s="162"/>
      <c r="D450" s="162"/>
      <c r="E450" s="162"/>
      <c r="F450" s="162"/>
      <c r="G450" s="162"/>
      <c r="H450" s="163"/>
      <c r="I450" s="164"/>
      <c r="J450" s="164"/>
      <c r="K450" s="164"/>
      <c r="L450" s="164"/>
      <c r="M450" s="165"/>
      <c r="N450" s="166"/>
      <c r="O450" s="164"/>
      <c r="Q450" s="168"/>
    </row>
    <row r="451" spans="1:17" s="33" customFormat="1" x14ac:dyDescent="0.3">
      <c r="A451" s="146"/>
      <c r="B451" s="147"/>
      <c r="C451" s="147" t="s">
        <v>27</v>
      </c>
      <c r="D451" s="147"/>
      <c r="E451" s="147"/>
      <c r="F451" s="147"/>
      <c r="G451" s="147"/>
      <c r="H451" s="148"/>
      <c r="I451" s="149"/>
      <c r="J451" s="149"/>
      <c r="K451" s="149"/>
      <c r="L451" s="149"/>
      <c r="M451" s="150"/>
      <c r="N451" s="151"/>
      <c r="O451" s="149"/>
      <c r="Q451" s="152"/>
    </row>
    <row r="452" spans="1:17" x14ac:dyDescent="0.3">
      <c r="A452" s="113"/>
      <c r="B452" s="111"/>
      <c r="C452" s="111"/>
      <c r="D452" s="111" t="s">
        <v>353</v>
      </c>
      <c r="E452" s="111"/>
      <c r="F452" s="111"/>
      <c r="G452" s="111"/>
      <c r="H452" s="112"/>
      <c r="I452" s="66">
        <v>0</v>
      </c>
      <c r="J452" s="66">
        <v>3600</v>
      </c>
      <c r="K452" s="66">
        <v>18000</v>
      </c>
      <c r="L452" s="66">
        <v>23000</v>
      </c>
      <c r="M452" s="120">
        <f>Q452*100/L452</f>
        <v>-100</v>
      </c>
      <c r="N452" s="94" t="s">
        <v>496</v>
      </c>
      <c r="O452" s="66">
        <v>0</v>
      </c>
      <c r="Q452" s="71">
        <f t="shared" ref="Q452" si="83">O452-L452</f>
        <v>-23000</v>
      </c>
    </row>
    <row r="453" spans="1:17" s="119" customFormat="1" x14ac:dyDescent="0.3">
      <c r="A453" s="115"/>
      <c r="B453" s="116"/>
      <c r="C453" s="116"/>
      <c r="D453" s="116"/>
      <c r="E453" s="116"/>
      <c r="F453" s="116" t="s">
        <v>109</v>
      </c>
      <c r="G453" s="116"/>
      <c r="H453" s="117"/>
      <c r="I453" s="118">
        <f>SUM(I452)</f>
        <v>0</v>
      </c>
      <c r="J453" s="118">
        <f>SUM(J452)</f>
        <v>3600</v>
      </c>
      <c r="K453" s="118">
        <f>SUM(K452)</f>
        <v>18000</v>
      </c>
      <c r="L453" s="118">
        <f>SUM(L450:L452)</f>
        <v>23000</v>
      </c>
      <c r="M453" s="121"/>
      <c r="N453" s="122"/>
      <c r="O453" s="118">
        <f>SUM(O450:O452)</f>
        <v>0</v>
      </c>
      <c r="Q453" s="131"/>
    </row>
    <row r="454" spans="1:17" s="167" customFormat="1" x14ac:dyDescent="0.3">
      <c r="A454" s="161"/>
      <c r="B454" s="162" t="s">
        <v>356</v>
      </c>
      <c r="C454" s="162"/>
      <c r="D454" s="162"/>
      <c r="E454" s="162"/>
      <c r="F454" s="162"/>
      <c r="G454" s="162"/>
      <c r="H454" s="163"/>
      <c r="I454" s="164"/>
      <c r="J454" s="164"/>
      <c r="K454" s="164"/>
      <c r="L454" s="164"/>
      <c r="M454" s="165"/>
      <c r="N454" s="166"/>
      <c r="O454" s="164"/>
      <c r="Q454" s="168"/>
    </row>
    <row r="455" spans="1:17" s="33" customFormat="1" x14ac:dyDescent="0.3">
      <c r="A455" s="146"/>
      <c r="B455" s="147"/>
      <c r="C455" s="147" t="s">
        <v>400</v>
      </c>
      <c r="D455" s="147"/>
      <c r="E455" s="147"/>
      <c r="F455" s="147"/>
      <c r="G455" s="147"/>
      <c r="H455" s="148"/>
      <c r="I455" s="149"/>
      <c r="J455" s="149"/>
      <c r="K455" s="149"/>
      <c r="L455" s="149"/>
      <c r="M455" s="150"/>
      <c r="N455" s="151"/>
      <c r="O455" s="149"/>
      <c r="Q455" s="152"/>
    </row>
    <row r="456" spans="1:17" s="33" customFormat="1" x14ac:dyDescent="0.3">
      <c r="A456" s="146"/>
      <c r="B456" s="147"/>
      <c r="C456" s="147"/>
      <c r="D456" s="147" t="s">
        <v>522</v>
      </c>
      <c r="E456" s="147"/>
      <c r="F456" s="147"/>
      <c r="G456" s="147"/>
      <c r="H456" s="148"/>
      <c r="I456" s="149">
        <v>0</v>
      </c>
      <c r="J456" s="149">
        <v>0</v>
      </c>
      <c r="K456" s="149">
        <v>0</v>
      </c>
      <c r="L456" s="66">
        <v>19900</v>
      </c>
      <c r="M456" s="120">
        <f>Q456*100/O456</f>
        <v>64.464285714285708</v>
      </c>
      <c r="N456" s="94" t="s">
        <v>496</v>
      </c>
      <c r="O456" s="66">
        <v>56000</v>
      </c>
      <c r="P456" s="1"/>
      <c r="Q456" s="71">
        <f t="shared" ref="Q456" si="84">O456-L456</f>
        <v>36100</v>
      </c>
    </row>
    <row r="457" spans="1:17" s="33" customFormat="1" x14ac:dyDescent="0.3">
      <c r="A457" s="146"/>
      <c r="B457" s="147"/>
      <c r="C457" s="147" t="s">
        <v>523</v>
      </c>
      <c r="D457" s="147"/>
      <c r="E457" s="147"/>
      <c r="F457" s="147"/>
      <c r="G457" s="147"/>
      <c r="H457" s="148"/>
      <c r="I457" s="149">
        <v>0</v>
      </c>
      <c r="J457" s="149">
        <v>0</v>
      </c>
      <c r="K457" s="149">
        <v>0</v>
      </c>
      <c r="L457" s="149">
        <v>0</v>
      </c>
      <c r="M457" s="150"/>
      <c r="N457" s="151"/>
      <c r="O457" s="149">
        <v>0</v>
      </c>
      <c r="Q457" s="152"/>
    </row>
    <row r="458" spans="1:17" s="33" customFormat="1" x14ac:dyDescent="0.3">
      <c r="A458" s="146"/>
      <c r="B458" s="147"/>
      <c r="C458" s="147"/>
      <c r="D458" s="147" t="s">
        <v>522</v>
      </c>
      <c r="E458" s="147"/>
      <c r="F458" s="147"/>
      <c r="G458" s="147"/>
      <c r="H458" s="148"/>
      <c r="I458" s="149">
        <v>0</v>
      </c>
      <c r="J458" s="149">
        <v>0</v>
      </c>
      <c r="K458" s="149">
        <v>86600</v>
      </c>
      <c r="L458" s="66">
        <v>303900</v>
      </c>
      <c r="M458" s="120">
        <f>Q458*100/L458</f>
        <v>-100</v>
      </c>
      <c r="N458" s="94" t="s">
        <v>496</v>
      </c>
      <c r="O458" s="66">
        <v>0</v>
      </c>
      <c r="P458" s="1"/>
      <c r="Q458" s="71">
        <f t="shared" ref="Q458" si="85">O458-L458</f>
        <v>-303900</v>
      </c>
    </row>
    <row r="459" spans="1:17" s="33" customFormat="1" x14ac:dyDescent="0.3">
      <c r="A459" s="146"/>
      <c r="B459" s="147"/>
      <c r="C459" s="147" t="s">
        <v>31</v>
      </c>
      <c r="D459" s="147"/>
      <c r="E459" s="147"/>
      <c r="F459" s="147"/>
      <c r="G459" s="147"/>
      <c r="H459" s="148"/>
      <c r="I459" s="149">
        <v>0</v>
      </c>
      <c r="J459" s="149">
        <v>0</v>
      </c>
      <c r="K459" s="149">
        <v>0</v>
      </c>
      <c r="L459" s="66">
        <v>0</v>
      </c>
      <c r="M459" s="120"/>
      <c r="N459" s="94"/>
      <c r="O459" s="66">
        <v>0</v>
      </c>
      <c r="P459" s="1"/>
      <c r="Q459" s="71"/>
    </row>
    <row r="460" spans="1:17" s="33" customFormat="1" x14ac:dyDescent="0.3">
      <c r="A460" s="146"/>
      <c r="B460" s="147"/>
      <c r="C460" s="147"/>
      <c r="D460" s="147" t="s">
        <v>574</v>
      </c>
      <c r="E460" s="147"/>
      <c r="F460" s="147"/>
      <c r="G460" s="147"/>
      <c r="H460" s="148"/>
      <c r="I460" s="149">
        <v>0</v>
      </c>
      <c r="J460" s="149">
        <v>0</v>
      </c>
      <c r="K460" s="149">
        <v>0</v>
      </c>
      <c r="L460" s="66">
        <v>0</v>
      </c>
      <c r="M460" s="120">
        <f>Q460*100/O460</f>
        <v>100</v>
      </c>
      <c r="N460" s="94" t="s">
        <v>496</v>
      </c>
      <c r="O460" s="66">
        <v>1335000</v>
      </c>
      <c r="P460" s="1"/>
      <c r="Q460" s="71">
        <f t="shared" ref="Q460:Q461" si="86">O460-L460</f>
        <v>1335000</v>
      </c>
    </row>
    <row r="461" spans="1:17" s="33" customFormat="1" x14ac:dyDescent="0.3">
      <c r="A461" s="146"/>
      <c r="B461" s="147"/>
      <c r="C461" s="147"/>
      <c r="D461" s="147" t="s">
        <v>527</v>
      </c>
      <c r="E461" s="147"/>
      <c r="F461" s="147"/>
      <c r="G461" s="147"/>
      <c r="H461" s="148"/>
      <c r="I461" s="149">
        <v>0</v>
      </c>
      <c r="J461" s="149">
        <v>0</v>
      </c>
      <c r="K461" s="149">
        <v>0</v>
      </c>
      <c r="L461" s="66">
        <v>0</v>
      </c>
      <c r="M461" s="120">
        <f>Q461*100/O461</f>
        <v>100</v>
      </c>
      <c r="N461" s="94" t="s">
        <v>496</v>
      </c>
      <c r="O461" s="66">
        <v>91000</v>
      </c>
      <c r="P461" s="1"/>
      <c r="Q461" s="71">
        <f t="shared" si="86"/>
        <v>91000</v>
      </c>
    </row>
    <row r="462" spans="1:17" s="33" customFormat="1" x14ac:dyDescent="0.3">
      <c r="A462" s="146"/>
      <c r="B462" s="147"/>
      <c r="C462" s="147" t="s">
        <v>188</v>
      </c>
      <c r="D462" s="147"/>
      <c r="E462" s="147"/>
      <c r="F462" s="147"/>
      <c r="G462" s="147"/>
      <c r="H462" s="148"/>
      <c r="I462" s="149">
        <v>0</v>
      </c>
      <c r="J462" s="149">
        <v>0</v>
      </c>
      <c r="K462" s="149">
        <v>0</v>
      </c>
      <c r="L462" s="149">
        <v>0</v>
      </c>
      <c r="M462" s="150"/>
      <c r="N462" s="151"/>
      <c r="O462" s="149">
        <v>0</v>
      </c>
      <c r="Q462" s="152"/>
    </row>
    <row r="463" spans="1:17" s="33" customFormat="1" x14ac:dyDescent="0.3">
      <c r="A463" s="146"/>
      <c r="B463" s="147"/>
      <c r="C463" s="147"/>
      <c r="D463" s="147" t="s">
        <v>522</v>
      </c>
      <c r="E463" s="147"/>
      <c r="F463" s="147"/>
      <c r="G463" s="147"/>
      <c r="H463" s="148"/>
      <c r="I463" s="149">
        <v>0</v>
      </c>
      <c r="J463" s="149">
        <v>0</v>
      </c>
      <c r="K463" s="149">
        <v>0</v>
      </c>
      <c r="L463" s="66">
        <v>100000</v>
      </c>
      <c r="M463" s="120">
        <f>Q463*100/L463</f>
        <v>-100</v>
      </c>
      <c r="N463" s="94" t="s">
        <v>496</v>
      </c>
      <c r="O463" s="66">
        <v>0</v>
      </c>
      <c r="P463" s="1"/>
      <c r="Q463" s="71">
        <f t="shared" ref="Q463" si="87">O463-L463</f>
        <v>-100000</v>
      </c>
    </row>
    <row r="464" spans="1:17" s="119" customFormat="1" x14ac:dyDescent="0.3">
      <c r="A464" s="115"/>
      <c r="B464" s="116"/>
      <c r="C464" s="116"/>
      <c r="D464" s="116"/>
      <c r="E464" s="116"/>
      <c r="F464" s="116" t="s">
        <v>524</v>
      </c>
      <c r="G464" s="116"/>
      <c r="H464" s="117"/>
      <c r="I464" s="118">
        <f>SUM(I456:I463)</f>
        <v>0</v>
      </c>
      <c r="J464" s="118">
        <f>SUM(J456:J463)</f>
        <v>0</v>
      </c>
      <c r="K464" s="118">
        <f>SUM(K456:K463)</f>
        <v>86600</v>
      </c>
      <c r="L464" s="118">
        <f>SUM(L456:L463)</f>
        <v>423800</v>
      </c>
      <c r="M464" s="121"/>
      <c r="N464" s="122"/>
      <c r="O464" s="118">
        <f>SUM(O456:O463)</f>
        <v>1482000</v>
      </c>
      <c r="Q464" s="131"/>
    </row>
    <row r="465" spans="1:17" s="119" customFormat="1" x14ac:dyDescent="0.3">
      <c r="A465" s="115"/>
      <c r="B465" s="116"/>
      <c r="C465" s="116"/>
      <c r="D465" s="116"/>
      <c r="E465" s="116"/>
      <c r="F465" s="116" t="s">
        <v>110</v>
      </c>
      <c r="G465" s="116"/>
      <c r="H465" s="117"/>
      <c r="I465" s="118">
        <f>I453+I464</f>
        <v>0</v>
      </c>
      <c r="J465" s="118">
        <f>J453+J464</f>
        <v>3600</v>
      </c>
      <c r="K465" s="118">
        <f>K464</f>
        <v>86600</v>
      </c>
      <c r="L465" s="118">
        <f>L453+L464</f>
        <v>446800</v>
      </c>
      <c r="M465" s="121"/>
      <c r="N465" s="122"/>
      <c r="O465" s="118">
        <f>O453+O464</f>
        <v>1482000</v>
      </c>
      <c r="Q465" s="131"/>
    </row>
    <row r="466" spans="1:17" s="119" customFormat="1" x14ac:dyDescent="0.3">
      <c r="A466" s="115"/>
      <c r="B466" s="116"/>
      <c r="C466" s="116"/>
      <c r="D466" s="116"/>
      <c r="E466" s="116"/>
      <c r="F466" s="116" t="s">
        <v>525</v>
      </c>
      <c r="G466" s="116"/>
      <c r="H466" s="117"/>
      <c r="I466" s="118">
        <f>I429+I448+I465</f>
        <v>521656</v>
      </c>
      <c r="J466" s="118">
        <f>J429+J448+J465</f>
        <v>692702</v>
      </c>
      <c r="K466" s="118">
        <f>K429+K448+K465</f>
        <v>787706</v>
      </c>
      <c r="L466" s="118">
        <f>L429+L448+L465</f>
        <v>1862800</v>
      </c>
      <c r="M466" s="121"/>
      <c r="N466" s="122"/>
      <c r="O466" s="118">
        <f>O429+O448+O465</f>
        <v>3225000</v>
      </c>
      <c r="Q466" s="131"/>
    </row>
    <row r="467" spans="1:17" s="33" customFormat="1" x14ac:dyDescent="0.3">
      <c r="A467" s="146"/>
      <c r="B467" s="147"/>
      <c r="C467" s="147"/>
      <c r="D467" s="147"/>
      <c r="E467" s="147"/>
      <c r="F467" s="147"/>
      <c r="G467" s="147"/>
      <c r="H467" s="148"/>
      <c r="I467" s="149"/>
      <c r="J467" s="149"/>
      <c r="K467" s="149"/>
      <c r="L467" s="149"/>
      <c r="M467" s="150"/>
      <c r="N467" s="151"/>
      <c r="O467" s="149"/>
      <c r="Q467" s="152"/>
    </row>
    <row r="468" spans="1:17" s="33" customFormat="1" x14ac:dyDescent="0.3">
      <c r="A468" s="146"/>
      <c r="B468" s="147"/>
      <c r="C468" s="147"/>
      <c r="D468" s="147"/>
      <c r="E468" s="147"/>
      <c r="F468" s="147"/>
      <c r="G468" s="147"/>
      <c r="H468" s="148"/>
      <c r="I468" s="149"/>
      <c r="J468" s="149"/>
      <c r="K468" s="149"/>
      <c r="L468" s="149"/>
      <c r="M468" s="150"/>
      <c r="N468" s="151"/>
      <c r="O468" s="149"/>
      <c r="P468" s="238"/>
      <c r="Q468" s="152"/>
    </row>
    <row r="469" spans="1:17" s="5" customFormat="1" x14ac:dyDescent="0.3">
      <c r="A469" s="123"/>
      <c r="B469" s="124"/>
      <c r="C469" s="124"/>
      <c r="D469" s="124"/>
      <c r="E469" s="124"/>
      <c r="F469" s="124"/>
      <c r="G469" s="124"/>
      <c r="H469" s="125"/>
      <c r="I469" s="295" t="s">
        <v>88</v>
      </c>
      <c r="J469" s="295"/>
      <c r="K469" s="294"/>
      <c r="L469" s="293" t="s">
        <v>70</v>
      </c>
      <c r="M469" s="295"/>
      <c r="N469" s="295"/>
      <c r="O469" s="294"/>
      <c r="P469" s="254" t="s">
        <v>607</v>
      </c>
      <c r="Q469" s="72"/>
    </row>
    <row r="470" spans="1:17" s="5" customFormat="1" x14ac:dyDescent="0.3">
      <c r="A470" s="126"/>
      <c r="B470" s="127"/>
      <c r="C470" s="127"/>
      <c r="D470" s="127"/>
      <c r="E470" s="127"/>
      <c r="F470" s="127"/>
      <c r="G470" s="127"/>
      <c r="H470" s="128"/>
      <c r="I470" s="129" t="s">
        <v>66</v>
      </c>
      <c r="J470" s="129" t="s">
        <v>67</v>
      </c>
      <c r="K470" s="129" t="s">
        <v>69</v>
      </c>
      <c r="L470" s="129" t="s">
        <v>199</v>
      </c>
      <c r="M470" s="293" t="s">
        <v>68</v>
      </c>
      <c r="N470" s="294"/>
      <c r="O470" s="129" t="s">
        <v>207</v>
      </c>
      <c r="P470" s="20"/>
      <c r="Q470" s="130"/>
    </row>
    <row r="471" spans="1:17" s="5" customFormat="1" x14ac:dyDescent="0.3">
      <c r="A471" s="95" t="s">
        <v>146</v>
      </c>
      <c r="B471" s="139"/>
      <c r="C471" s="139"/>
      <c r="D471" s="139"/>
      <c r="E471" s="139"/>
      <c r="F471" s="139"/>
      <c r="G471" s="139"/>
      <c r="H471" s="140"/>
      <c r="I471" s="68"/>
      <c r="J471" s="68"/>
      <c r="K471" s="68"/>
      <c r="L471" s="68"/>
      <c r="M471" s="135"/>
      <c r="N471" s="97"/>
      <c r="O471" s="68"/>
      <c r="Q471" s="72"/>
    </row>
    <row r="472" spans="1:17" s="5" customFormat="1" x14ac:dyDescent="0.3">
      <c r="A472" s="95"/>
      <c r="B472" s="139" t="s">
        <v>25</v>
      </c>
      <c r="C472" s="139"/>
      <c r="D472" s="139"/>
      <c r="E472" s="139"/>
      <c r="F472" s="139"/>
      <c r="G472" s="139"/>
      <c r="H472" s="140"/>
      <c r="I472" s="68"/>
      <c r="J472" s="68"/>
      <c r="K472" s="68"/>
      <c r="L472" s="68"/>
      <c r="M472" s="135"/>
      <c r="N472" s="97"/>
      <c r="O472" s="68"/>
      <c r="Q472" s="72"/>
    </row>
    <row r="473" spans="1:17" s="5" customFormat="1" x14ac:dyDescent="0.3">
      <c r="A473" s="95"/>
      <c r="B473" s="139" t="s">
        <v>30</v>
      </c>
      <c r="C473" s="139"/>
      <c r="D473" s="139"/>
      <c r="E473" s="139"/>
      <c r="F473" s="139"/>
      <c r="G473" s="139"/>
      <c r="H473" s="140"/>
      <c r="I473" s="68"/>
      <c r="J473" s="68"/>
      <c r="K473" s="68"/>
      <c r="L473" s="68"/>
      <c r="M473" s="135"/>
      <c r="N473" s="97"/>
      <c r="O473" s="68"/>
      <c r="Q473" s="72"/>
    </row>
    <row r="474" spans="1:17" x14ac:dyDescent="0.3">
      <c r="A474" s="113"/>
      <c r="B474" s="111"/>
      <c r="C474" s="111" t="s">
        <v>31</v>
      </c>
      <c r="D474" s="111"/>
      <c r="E474" s="111"/>
      <c r="F474" s="111"/>
      <c r="G474" s="111"/>
      <c r="H474" s="112"/>
      <c r="I474" s="66"/>
      <c r="J474" s="66"/>
      <c r="K474" s="66"/>
      <c r="L474" s="66"/>
      <c r="M474" s="120"/>
      <c r="N474" s="94"/>
      <c r="O474" s="66"/>
    </row>
    <row r="475" spans="1:17" x14ac:dyDescent="0.3">
      <c r="A475" s="113"/>
      <c r="B475" s="111"/>
      <c r="C475" s="111"/>
      <c r="D475" s="111" t="s">
        <v>526</v>
      </c>
      <c r="E475" s="111"/>
      <c r="F475" s="111"/>
      <c r="G475" s="111"/>
      <c r="H475" s="112"/>
      <c r="I475" s="66">
        <v>1323000</v>
      </c>
      <c r="J475" s="66">
        <v>354000</v>
      </c>
      <c r="K475" s="66">
        <v>1669000</v>
      </c>
      <c r="L475" s="66">
        <v>1695000</v>
      </c>
      <c r="M475" s="120">
        <f>Q475*100/L475</f>
        <v>-100</v>
      </c>
      <c r="N475" s="94" t="s">
        <v>496</v>
      </c>
      <c r="O475" s="66">
        <v>0</v>
      </c>
      <c r="Q475" s="71">
        <f t="shared" ref="Q475:Q478" si="88">O475-L475</f>
        <v>-1695000</v>
      </c>
    </row>
    <row r="476" spans="1:17" x14ac:dyDescent="0.3">
      <c r="A476" s="113"/>
      <c r="B476" s="111"/>
      <c r="C476" s="111"/>
      <c r="D476" s="111" t="s">
        <v>527</v>
      </c>
      <c r="E476" s="111"/>
      <c r="F476" s="111"/>
      <c r="G476" s="111"/>
      <c r="H476" s="112"/>
      <c r="I476" s="66">
        <v>360000</v>
      </c>
      <c r="J476" s="66">
        <v>95000</v>
      </c>
      <c r="K476" s="66">
        <v>0</v>
      </c>
      <c r="L476" s="66">
        <v>180000</v>
      </c>
      <c r="M476" s="120">
        <f>Q476*100/L476</f>
        <v>-100</v>
      </c>
      <c r="N476" s="94" t="s">
        <v>496</v>
      </c>
      <c r="O476" s="66">
        <v>0</v>
      </c>
      <c r="Q476" s="71">
        <f t="shared" si="88"/>
        <v>-180000</v>
      </c>
    </row>
    <row r="477" spans="1:17" x14ac:dyDescent="0.3">
      <c r="A477" s="113"/>
      <c r="B477" s="111"/>
      <c r="C477" s="111"/>
      <c r="D477" s="111" t="s">
        <v>528</v>
      </c>
      <c r="E477" s="111"/>
      <c r="F477" s="111"/>
      <c r="G477" s="111"/>
      <c r="H477" s="112"/>
      <c r="I477" s="66">
        <v>0</v>
      </c>
      <c r="J477" s="66">
        <v>0</v>
      </c>
      <c r="K477" s="66">
        <v>0</v>
      </c>
      <c r="L477" s="66">
        <v>76800</v>
      </c>
      <c r="M477" s="120">
        <f>Q477*100/L477</f>
        <v>-100</v>
      </c>
      <c r="N477" s="94" t="s">
        <v>496</v>
      </c>
      <c r="O477" s="66">
        <v>0</v>
      </c>
      <c r="Q477" s="71">
        <f t="shared" si="88"/>
        <v>-76800</v>
      </c>
    </row>
    <row r="478" spans="1:17" x14ac:dyDescent="0.3">
      <c r="A478" s="113"/>
      <c r="B478" s="111"/>
      <c r="C478" s="111"/>
      <c r="D478" s="111" t="s">
        <v>529</v>
      </c>
      <c r="E478" s="111"/>
      <c r="F478" s="111"/>
      <c r="G478" s="111"/>
      <c r="H478" s="112"/>
      <c r="I478" s="66">
        <v>99000</v>
      </c>
      <c r="J478" s="66">
        <v>850000</v>
      </c>
      <c r="K478" s="66">
        <v>1284500</v>
      </c>
      <c r="L478" s="66">
        <v>350000</v>
      </c>
      <c r="M478" s="120">
        <f>Q478*100/L478</f>
        <v>-100</v>
      </c>
      <c r="N478" s="94" t="s">
        <v>496</v>
      </c>
      <c r="O478" s="66">
        <v>0</v>
      </c>
      <c r="Q478" s="71">
        <f t="shared" si="88"/>
        <v>-350000</v>
      </c>
    </row>
    <row r="479" spans="1:17" s="119" customFormat="1" x14ac:dyDescent="0.3">
      <c r="A479" s="115"/>
      <c r="B479" s="116"/>
      <c r="C479" s="116"/>
      <c r="D479" s="116"/>
      <c r="E479" s="116"/>
      <c r="F479" s="116" t="s">
        <v>524</v>
      </c>
      <c r="G479" s="116"/>
      <c r="H479" s="117"/>
      <c r="I479" s="118">
        <f>SUM(I475:I478)</f>
        <v>1782000</v>
      </c>
      <c r="J479" s="118">
        <f>SUM(J475:J478)</f>
        <v>1299000</v>
      </c>
      <c r="K479" s="118">
        <f>SUM(K475:K478)</f>
        <v>2953500</v>
      </c>
      <c r="L479" s="118">
        <f>SUM(L474:L478)</f>
        <v>2301800</v>
      </c>
      <c r="M479" s="121"/>
      <c r="N479" s="122"/>
      <c r="O479" s="118">
        <f>SUM(O474:O478)</f>
        <v>0</v>
      </c>
      <c r="Q479" s="131"/>
    </row>
    <row r="480" spans="1:17" s="119" customFormat="1" x14ac:dyDescent="0.3">
      <c r="A480" s="115"/>
      <c r="B480" s="116"/>
      <c r="C480" s="116"/>
      <c r="D480" s="116"/>
      <c r="E480" s="116"/>
      <c r="F480" s="116" t="s">
        <v>110</v>
      </c>
      <c r="G480" s="116"/>
      <c r="H480" s="117"/>
      <c r="I480" s="118">
        <f t="shared" ref="I480:L481" si="89">I479</f>
        <v>1782000</v>
      </c>
      <c r="J480" s="118">
        <f t="shared" si="89"/>
        <v>1299000</v>
      </c>
      <c r="K480" s="118">
        <f t="shared" si="89"/>
        <v>2953500</v>
      </c>
      <c r="L480" s="118">
        <f t="shared" si="89"/>
        <v>2301800</v>
      </c>
      <c r="M480" s="121"/>
      <c r="N480" s="122"/>
      <c r="O480" s="118">
        <f>O479</f>
        <v>0</v>
      </c>
      <c r="Q480" s="131"/>
    </row>
    <row r="481" spans="1:17" s="119" customFormat="1" x14ac:dyDescent="0.3">
      <c r="A481" s="115"/>
      <c r="B481" s="116"/>
      <c r="C481" s="116"/>
      <c r="D481" s="116"/>
      <c r="E481" s="116"/>
      <c r="F481" s="116" t="s">
        <v>530</v>
      </c>
      <c r="G481" s="116"/>
      <c r="H481" s="117"/>
      <c r="I481" s="118">
        <f t="shared" si="89"/>
        <v>1782000</v>
      </c>
      <c r="J481" s="118">
        <f t="shared" si="89"/>
        <v>1299000</v>
      </c>
      <c r="K481" s="118">
        <f t="shared" si="89"/>
        <v>2953500</v>
      </c>
      <c r="L481" s="118">
        <f t="shared" si="89"/>
        <v>2301800</v>
      </c>
      <c r="M481" s="121"/>
      <c r="N481" s="122"/>
      <c r="O481" s="118">
        <f>O480</f>
        <v>0</v>
      </c>
      <c r="Q481" s="131"/>
    </row>
    <row r="482" spans="1:17" s="119" customFormat="1" x14ac:dyDescent="0.3">
      <c r="A482" s="115"/>
      <c r="B482" s="116"/>
      <c r="C482" s="116"/>
      <c r="D482" s="116"/>
      <c r="E482" s="116"/>
      <c r="F482" s="116" t="s">
        <v>147</v>
      </c>
      <c r="G482" s="116"/>
      <c r="H482" s="117"/>
      <c r="I482" s="118">
        <f>I466+I481</f>
        <v>2303656</v>
      </c>
      <c r="J482" s="118">
        <f>J466+J481</f>
        <v>1991702</v>
      </c>
      <c r="K482" s="118">
        <f>K466+K481</f>
        <v>3741206</v>
      </c>
      <c r="L482" s="118">
        <f>L466+L481</f>
        <v>4164600</v>
      </c>
      <c r="M482" s="121"/>
      <c r="N482" s="122"/>
      <c r="O482" s="118">
        <f>O466+O481</f>
        <v>3225000</v>
      </c>
      <c r="Q482" s="131"/>
    </row>
    <row r="483" spans="1:17" s="5" customFormat="1" x14ac:dyDescent="0.3">
      <c r="A483" s="95" t="s">
        <v>148</v>
      </c>
      <c r="B483" s="139"/>
      <c r="C483" s="139"/>
      <c r="D483" s="139"/>
      <c r="E483" s="139"/>
      <c r="F483" s="139"/>
      <c r="G483" s="139"/>
      <c r="H483" s="140"/>
      <c r="I483" s="68"/>
      <c r="J483" s="68"/>
      <c r="K483" s="68"/>
      <c r="L483" s="68"/>
      <c r="M483" s="135"/>
      <c r="N483" s="97"/>
      <c r="O483" s="68"/>
      <c r="Q483" s="72"/>
    </row>
    <row r="484" spans="1:17" s="5" customFormat="1" x14ac:dyDescent="0.3">
      <c r="A484" s="95" t="s">
        <v>4</v>
      </c>
      <c r="B484" s="139"/>
      <c r="C484" s="139"/>
      <c r="D484" s="139"/>
      <c r="E484" s="139"/>
      <c r="F484" s="139"/>
      <c r="G484" s="139"/>
      <c r="H484" s="140"/>
      <c r="I484" s="68"/>
      <c r="J484" s="68"/>
      <c r="K484" s="68"/>
      <c r="L484" s="68"/>
      <c r="M484" s="135"/>
      <c r="N484" s="97"/>
      <c r="O484" s="68"/>
      <c r="Q484" s="72"/>
    </row>
    <row r="485" spans="1:17" s="5" customFormat="1" x14ac:dyDescent="0.3">
      <c r="A485" s="95"/>
      <c r="B485" s="139" t="s">
        <v>192</v>
      </c>
      <c r="C485" s="139"/>
      <c r="D485" s="139"/>
      <c r="E485" s="139"/>
      <c r="F485" s="139"/>
      <c r="G485" s="139"/>
      <c r="H485" s="140"/>
      <c r="I485" s="68"/>
      <c r="J485" s="68"/>
      <c r="K485" s="68"/>
      <c r="L485" s="68"/>
      <c r="M485" s="135"/>
      <c r="N485" s="97"/>
      <c r="O485" s="68"/>
      <c r="Q485" s="72"/>
    </row>
    <row r="486" spans="1:17" s="5" customFormat="1" x14ac:dyDescent="0.3">
      <c r="A486" s="95"/>
      <c r="B486" s="139" t="s">
        <v>16</v>
      </c>
      <c r="C486" s="139"/>
      <c r="D486" s="139"/>
      <c r="E486" s="139"/>
      <c r="F486" s="139"/>
      <c r="G486" s="139"/>
      <c r="H486" s="140"/>
      <c r="I486" s="68"/>
      <c r="J486" s="68"/>
      <c r="K486" s="68"/>
      <c r="L486" s="68"/>
      <c r="M486" s="135"/>
      <c r="N486" s="97"/>
      <c r="O486" s="68"/>
      <c r="Q486" s="72"/>
    </row>
    <row r="487" spans="1:17" x14ac:dyDescent="0.3">
      <c r="A487" s="113"/>
      <c r="B487" s="111"/>
      <c r="C487" s="111" t="s">
        <v>282</v>
      </c>
      <c r="D487" s="111"/>
      <c r="E487" s="111"/>
      <c r="F487" s="111"/>
      <c r="G487" s="111"/>
      <c r="H487" s="112"/>
      <c r="I487" s="66"/>
      <c r="J487" s="66"/>
      <c r="K487" s="66"/>
      <c r="L487" s="66"/>
      <c r="M487" s="120"/>
      <c r="N487" s="94"/>
      <c r="O487" s="66"/>
    </row>
    <row r="488" spans="1:17" x14ac:dyDescent="0.3">
      <c r="A488" s="113"/>
      <c r="B488" s="111"/>
      <c r="C488" s="111"/>
      <c r="D488" s="111" t="s">
        <v>531</v>
      </c>
      <c r="E488" s="111"/>
      <c r="F488" s="111"/>
      <c r="G488" s="111"/>
      <c r="H488" s="112"/>
      <c r="I488" s="66">
        <v>0</v>
      </c>
      <c r="J488" s="66">
        <v>0</v>
      </c>
      <c r="K488" s="66">
        <v>2850</v>
      </c>
      <c r="L488" s="66">
        <v>10000</v>
      </c>
      <c r="M488" s="120">
        <f>Q488*100/L488</f>
        <v>0</v>
      </c>
      <c r="N488" s="94" t="s">
        <v>496</v>
      </c>
      <c r="O488" s="66">
        <v>10000</v>
      </c>
      <c r="Q488" s="71">
        <f t="shared" ref="Q488:Q493" si="90">O488-L488</f>
        <v>0</v>
      </c>
    </row>
    <row r="489" spans="1:17" x14ac:dyDescent="0.3">
      <c r="A489" s="113"/>
      <c r="B489" s="111"/>
      <c r="C489" s="111"/>
      <c r="D489" s="111" t="s">
        <v>370</v>
      </c>
      <c r="E489" s="111"/>
      <c r="F489" s="111"/>
      <c r="G489" s="111"/>
      <c r="H489" s="112"/>
      <c r="I489" s="66">
        <v>0</v>
      </c>
      <c r="J489" s="66">
        <v>0</v>
      </c>
      <c r="K489" s="66">
        <v>0</v>
      </c>
      <c r="L489" s="66">
        <v>0</v>
      </c>
      <c r="M489" s="120">
        <f>Q489*100/O489</f>
        <v>100</v>
      </c>
      <c r="N489" s="94" t="s">
        <v>496</v>
      </c>
      <c r="O489" s="66">
        <v>110000</v>
      </c>
      <c r="Q489" s="71">
        <f t="shared" si="90"/>
        <v>110000</v>
      </c>
    </row>
    <row r="490" spans="1:17" x14ac:dyDescent="0.3">
      <c r="A490" s="113"/>
      <c r="B490" s="111"/>
      <c r="C490" s="111"/>
      <c r="D490" s="111" t="s">
        <v>532</v>
      </c>
      <c r="E490" s="111"/>
      <c r="F490" s="111"/>
      <c r="G490" s="111"/>
      <c r="H490" s="112"/>
      <c r="I490" s="66">
        <v>0</v>
      </c>
      <c r="J490" s="66">
        <v>0</v>
      </c>
      <c r="K490" s="66">
        <v>52730</v>
      </c>
      <c r="L490" s="66">
        <v>80000</v>
      </c>
      <c r="M490" s="120">
        <f>Q490*100/L490</f>
        <v>-100</v>
      </c>
      <c r="N490" s="94" t="s">
        <v>496</v>
      </c>
      <c r="O490" s="66">
        <v>0</v>
      </c>
      <c r="Q490" s="71">
        <f t="shared" si="90"/>
        <v>-80000</v>
      </c>
    </row>
    <row r="491" spans="1:17" x14ac:dyDescent="0.3">
      <c r="A491" s="113"/>
      <c r="B491" s="111"/>
      <c r="C491" s="111"/>
      <c r="D491" s="111" t="s">
        <v>533</v>
      </c>
      <c r="E491" s="111"/>
      <c r="F491" s="111"/>
      <c r="G491" s="111"/>
      <c r="H491" s="112"/>
      <c r="I491" s="66">
        <v>0</v>
      </c>
      <c r="J491" s="66">
        <v>0</v>
      </c>
      <c r="K491" s="66">
        <v>0</v>
      </c>
      <c r="L491" s="66">
        <v>45000</v>
      </c>
      <c r="M491" s="120">
        <f>Q491*100/L491</f>
        <v>-100</v>
      </c>
      <c r="N491" s="94" t="s">
        <v>496</v>
      </c>
      <c r="O491" s="66">
        <v>0</v>
      </c>
      <c r="Q491" s="71">
        <f t="shared" si="90"/>
        <v>-45000</v>
      </c>
    </row>
    <row r="492" spans="1:17" x14ac:dyDescent="0.3">
      <c r="A492" s="113"/>
      <c r="B492" s="111"/>
      <c r="C492" s="111"/>
      <c r="D492" s="111" t="s">
        <v>534</v>
      </c>
      <c r="E492" s="111"/>
      <c r="F492" s="111"/>
      <c r="G492" s="111"/>
      <c r="H492" s="112"/>
      <c r="I492" s="66">
        <v>0</v>
      </c>
      <c r="J492" s="66">
        <v>0</v>
      </c>
      <c r="K492" s="66">
        <v>30000</v>
      </c>
      <c r="L492" s="66">
        <v>30000</v>
      </c>
      <c r="M492" s="120">
        <f>Q492*100/L492</f>
        <v>-100</v>
      </c>
      <c r="N492" s="94" t="s">
        <v>496</v>
      </c>
      <c r="O492" s="66">
        <v>0</v>
      </c>
      <c r="Q492" s="71">
        <f t="shared" si="90"/>
        <v>-30000</v>
      </c>
    </row>
    <row r="493" spans="1:17" x14ac:dyDescent="0.3">
      <c r="A493" s="113"/>
      <c r="B493" s="111"/>
      <c r="C493" s="111" t="s">
        <v>17</v>
      </c>
      <c r="D493" s="111"/>
      <c r="E493" s="111"/>
      <c r="F493" s="111"/>
      <c r="G493" s="111"/>
      <c r="H493" s="112"/>
      <c r="I493" s="66">
        <v>0</v>
      </c>
      <c r="J493" s="66">
        <v>0</v>
      </c>
      <c r="K493" s="66">
        <v>0</v>
      </c>
      <c r="L493" s="66">
        <v>0</v>
      </c>
      <c r="M493" s="120">
        <f>Q493*100/O493</f>
        <v>100</v>
      </c>
      <c r="N493" s="94" t="s">
        <v>496</v>
      </c>
      <c r="O493" s="66">
        <v>100000</v>
      </c>
      <c r="Q493" s="71">
        <f t="shared" si="90"/>
        <v>100000</v>
      </c>
    </row>
    <row r="494" spans="1:17" s="119" customFormat="1" x14ac:dyDescent="0.3">
      <c r="A494" s="115"/>
      <c r="B494" s="116"/>
      <c r="C494" s="116"/>
      <c r="D494" s="116"/>
      <c r="E494" s="116"/>
      <c r="F494" s="116" t="s">
        <v>99</v>
      </c>
      <c r="G494" s="116"/>
      <c r="H494" s="117"/>
      <c r="I494" s="118">
        <f>SUM(I488:I493)</f>
        <v>0</v>
      </c>
      <c r="J494" s="118">
        <f>SUM(J488:J493)</f>
        <v>0</v>
      </c>
      <c r="K494" s="118">
        <f>SUM(K488:K493)</f>
        <v>85580</v>
      </c>
      <c r="L494" s="118">
        <f>SUM(L488:L493)</f>
        <v>165000</v>
      </c>
      <c r="M494" s="121"/>
      <c r="N494" s="122"/>
      <c r="O494" s="118">
        <f>SUM(O488:O493)</f>
        <v>220000</v>
      </c>
      <c r="P494" s="239"/>
      <c r="Q494" s="131"/>
    </row>
    <row r="495" spans="1:17" s="5" customFormat="1" x14ac:dyDescent="0.3">
      <c r="A495" s="123"/>
      <c r="B495" s="124"/>
      <c r="C495" s="124"/>
      <c r="D495" s="124"/>
      <c r="E495" s="124"/>
      <c r="F495" s="124"/>
      <c r="G495" s="124"/>
      <c r="H495" s="125"/>
      <c r="I495" s="295" t="s">
        <v>88</v>
      </c>
      <c r="J495" s="295"/>
      <c r="K495" s="294"/>
      <c r="L495" s="293" t="s">
        <v>70</v>
      </c>
      <c r="M495" s="295"/>
      <c r="N495" s="295"/>
      <c r="O495" s="294"/>
      <c r="P495" s="254" t="s">
        <v>608</v>
      </c>
      <c r="Q495" s="72"/>
    </row>
    <row r="496" spans="1:17" s="5" customFormat="1" x14ac:dyDescent="0.3">
      <c r="A496" s="126"/>
      <c r="B496" s="127"/>
      <c r="C496" s="127"/>
      <c r="D496" s="127"/>
      <c r="E496" s="127"/>
      <c r="F496" s="127"/>
      <c r="G496" s="127"/>
      <c r="H496" s="128"/>
      <c r="I496" s="129" t="s">
        <v>66</v>
      </c>
      <c r="J496" s="129" t="s">
        <v>67</v>
      </c>
      <c r="K496" s="129" t="s">
        <v>69</v>
      </c>
      <c r="L496" s="129" t="s">
        <v>199</v>
      </c>
      <c r="M496" s="293" t="s">
        <v>68</v>
      </c>
      <c r="N496" s="294"/>
      <c r="O496" s="129" t="s">
        <v>207</v>
      </c>
      <c r="P496" s="20"/>
      <c r="Q496" s="130"/>
    </row>
    <row r="497" spans="1:17" s="5" customFormat="1" x14ac:dyDescent="0.3">
      <c r="A497" s="95"/>
      <c r="B497" s="139" t="s">
        <v>18</v>
      </c>
      <c r="C497" s="139"/>
      <c r="D497" s="139"/>
      <c r="E497" s="139"/>
      <c r="F497" s="139"/>
      <c r="G497" s="139"/>
      <c r="H497" s="140"/>
      <c r="I497" s="68"/>
      <c r="J497" s="68"/>
      <c r="K497" s="68"/>
      <c r="L497" s="68"/>
      <c r="M497" s="135"/>
      <c r="N497" s="97"/>
      <c r="O497" s="68"/>
      <c r="Q497" s="72"/>
    </row>
    <row r="498" spans="1:17" x14ac:dyDescent="0.3">
      <c r="A498" s="113"/>
      <c r="B498" s="111"/>
      <c r="C498" s="111" t="s">
        <v>149</v>
      </c>
      <c r="D498" s="111"/>
      <c r="E498" s="111"/>
      <c r="F498" s="111"/>
      <c r="G498" s="111"/>
      <c r="H498" s="112"/>
      <c r="I498" s="66">
        <v>45075</v>
      </c>
      <c r="J498" s="66">
        <v>49940</v>
      </c>
      <c r="K498" s="66">
        <v>89242.85</v>
      </c>
      <c r="L498" s="66">
        <v>100000</v>
      </c>
      <c r="M498" s="120">
        <f>Q498*100/O498</f>
        <v>0</v>
      </c>
      <c r="N498" s="94" t="s">
        <v>496</v>
      </c>
      <c r="O498" s="66">
        <v>100000</v>
      </c>
      <c r="Q498" s="71">
        <f t="shared" ref="Q498" si="91">O498-L498</f>
        <v>0</v>
      </c>
    </row>
    <row r="499" spans="1:17" s="119" customFormat="1" x14ac:dyDescent="0.3">
      <c r="A499" s="115"/>
      <c r="B499" s="116"/>
      <c r="C499" s="116"/>
      <c r="D499" s="116"/>
      <c r="E499" s="116"/>
      <c r="F499" s="116" t="s">
        <v>106</v>
      </c>
      <c r="G499" s="116"/>
      <c r="H499" s="117"/>
      <c r="I499" s="118">
        <f>SUM(I498)</f>
        <v>45075</v>
      </c>
      <c r="J499" s="118">
        <f>SUM(J498)</f>
        <v>49940</v>
      </c>
      <c r="K499" s="118">
        <f>SUM(K498)</f>
        <v>89242.85</v>
      </c>
      <c r="L499" s="118">
        <f>SUM(L498)</f>
        <v>100000</v>
      </c>
      <c r="M499" s="121"/>
      <c r="N499" s="122"/>
      <c r="O499" s="118">
        <f>SUM(O498)</f>
        <v>100000</v>
      </c>
      <c r="Q499" s="131"/>
    </row>
    <row r="500" spans="1:17" s="5" customFormat="1" x14ac:dyDescent="0.3">
      <c r="A500" s="95"/>
      <c r="B500" s="139" t="s">
        <v>19</v>
      </c>
      <c r="C500" s="139"/>
      <c r="D500" s="139"/>
      <c r="E500" s="139"/>
      <c r="F500" s="139"/>
      <c r="G500" s="139"/>
      <c r="H500" s="140"/>
      <c r="I500" s="68"/>
      <c r="J500" s="68"/>
      <c r="K500" s="68"/>
      <c r="L500" s="68"/>
      <c r="M500" s="135"/>
      <c r="N500" s="97"/>
      <c r="O500" s="68"/>
      <c r="Q500" s="72"/>
    </row>
    <row r="501" spans="1:17" x14ac:dyDescent="0.3">
      <c r="A501" s="113"/>
      <c r="B501" s="111"/>
      <c r="C501" s="111" t="s">
        <v>20</v>
      </c>
      <c r="D501" s="111"/>
      <c r="E501" s="111"/>
      <c r="F501" s="111"/>
      <c r="G501" s="111"/>
      <c r="H501" s="112"/>
      <c r="I501" s="66">
        <v>0</v>
      </c>
      <c r="J501" s="66">
        <v>0</v>
      </c>
      <c r="K501" s="66">
        <v>464429.22</v>
      </c>
      <c r="L501" s="66">
        <v>500000</v>
      </c>
      <c r="M501" s="120">
        <f>Q501*100/O501</f>
        <v>0</v>
      </c>
      <c r="N501" s="94" t="s">
        <v>496</v>
      </c>
      <c r="O501" s="66">
        <v>500000</v>
      </c>
      <c r="Q501" s="71">
        <f t="shared" ref="Q501" si="92">O501-L501</f>
        <v>0</v>
      </c>
    </row>
    <row r="502" spans="1:17" s="119" customFormat="1" x14ac:dyDescent="0.3">
      <c r="A502" s="115"/>
      <c r="B502" s="116"/>
      <c r="C502" s="116"/>
      <c r="D502" s="116"/>
      <c r="E502" s="116"/>
      <c r="F502" s="116" t="s">
        <v>107</v>
      </c>
      <c r="G502" s="116"/>
      <c r="H502" s="117"/>
      <c r="I502" s="118">
        <f>SUM(I501)</f>
        <v>0</v>
      </c>
      <c r="J502" s="118">
        <f>SUM(J501)</f>
        <v>0</v>
      </c>
      <c r="K502" s="118">
        <f>SUM(K501)</f>
        <v>464429.22</v>
      </c>
      <c r="L502" s="118">
        <f>SUM(L501)</f>
        <v>500000</v>
      </c>
      <c r="M502" s="121"/>
      <c r="N502" s="122"/>
      <c r="O502" s="118">
        <f>SUM(O501)</f>
        <v>500000</v>
      </c>
      <c r="Q502" s="131"/>
    </row>
    <row r="503" spans="1:17" s="119" customFormat="1" x14ac:dyDescent="0.3">
      <c r="A503" s="115"/>
      <c r="B503" s="116"/>
      <c r="C503" s="116"/>
      <c r="D503" s="116"/>
      <c r="E503" s="116"/>
      <c r="F503" s="116" t="s">
        <v>108</v>
      </c>
      <c r="G503" s="116"/>
      <c r="H503" s="117"/>
      <c r="I503" s="118">
        <f>I494+I499+I502</f>
        <v>45075</v>
      </c>
      <c r="J503" s="118">
        <f>J494+J499+J502</f>
        <v>49940</v>
      </c>
      <c r="K503" s="118">
        <f>K494+K499+K502</f>
        <v>639252.06999999995</v>
      </c>
      <c r="L503" s="118">
        <f>L494+L499+L502</f>
        <v>765000</v>
      </c>
      <c r="M503" s="121"/>
      <c r="N503" s="122"/>
      <c r="O503" s="118">
        <f>O494+O499+O502</f>
        <v>820000</v>
      </c>
      <c r="Q503" s="131"/>
    </row>
    <row r="504" spans="1:17" x14ac:dyDescent="0.3">
      <c r="A504" s="113"/>
      <c r="B504" s="111" t="s">
        <v>25</v>
      </c>
      <c r="C504" s="111"/>
      <c r="D504" s="111"/>
      <c r="E504" s="111"/>
      <c r="F504" s="111"/>
      <c r="G504" s="111"/>
      <c r="H504" s="112"/>
      <c r="I504" s="66"/>
      <c r="J504" s="66"/>
      <c r="K504" s="66"/>
      <c r="L504" s="66"/>
      <c r="M504" s="120"/>
      <c r="N504" s="94"/>
      <c r="O504" s="66"/>
    </row>
    <row r="505" spans="1:17" x14ac:dyDescent="0.3">
      <c r="A505" s="113"/>
      <c r="B505" s="111" t="s">
        <v>356</v>
      </c>
      <c r="C505" s="111"/>
      <c r="D505" s="111"/>
      <c r="E505" s="111"/>
      <c r="F505" s="111"/>
      <c r="G505" s="111"/>
      <c r="H505" s="112"/>
      <c r="I505" s="66"/>
      <c r="J505" s="66"/>
      <c r="K505" s="66"/>
      <c r="L505" s="66"/>
      <c r="M505" s="120"/>
      <c r="N505" s="94"/>
      <c r="O505" s="66"/>
    </row>
    <row r="506" spans="1:17" s="33" customFormat="1" x14ac:dyDescent="0.3">
      <c r="A506" s="146"/>
      <c r="B506" s="147"/>
      <c r="C506" s="147" t="s">
        <v>188</v>
      </c>
      <c r="D506" s="147"/>
      <c r="E506" s="147"/>
      <c r="F506" s="147"/>
      <c r="G506" s="147"/>
      <c r="H506" s="148"/>
      <c r="I506" s="149"/>
      <c r="J506" s="149"/>
      <c r="K506" s="149"/>
      <c r="L506" s="149"/>
      <c r="M506" s="150"/>
      <c r="N506" s="151"/>
      <c r="O506" s="149"/>
      <c r="Q506" s="152"/>
    </row>
    <row r="507" spans="1:17" s="33" customFormat="1" x14ac:dyDescent="0.3">
      <c r="A507" s="146"/>
      <c r="B507" s="147"/>
      <c r="C507" s="147"/>
      <c r="D507" s="147" t="s">
        <v>531</v>
      </c>
      <c r="E507" s="147"/>
      <c r="F507" s="147"/>
      <c r="G507" s="147"/>
      <c r="H507" s="148"/>
      <c r="I507" s="149">
        <v>311000</v>
      </c>
      <c r="J507" s="149">
        <v>76000</v>
      </c>
      <c r="K507" s="149">
        <v>125300</v>
      </c>
      <c r="L507" s="66">
        <v>200000</v>
      </c>
      <c r="M507" s="120">
        <f>Q507*100/L507</f>
        <v>-100</v>
      </c>
      <c r="N507" s="94" t="s">
        <v>496</v>
      </c>
      <c r="O507" s="66">
        <v>0</v>
      </c>
      <c r="P507" s="1"/>
      <c r="Q507" s="71">
        <f t="shared" ref="Q507" si="93">O507-L507</f>
        <v>-200000</v>
      </c>
    </row>
    <row r="508" spans="1:17" s="119" customFormat="1" x14ac:dyDescent="0.3">
      <c r="A508" s="115"/>
      <c r="B508" s="116"/>
      <c r="C508" s="116"/>
      <c r="D508" s="116"/>
      <c r="E508" s="116"/>
      <c r="F508" s="116" t="s">
        <v>524</v>
      </c>
      <c r="G508" s="116"/>
      <c r="H508" s="117"/>
      <c r="I508" s="118">
        <f>SUM(I507)</f>
        <v>311000</v>
      </c>
      <c r="J508" s="118">
        <f>SUM(J507)</f>
        <v>76000</v>
      </c>
      <c r="K508" s="118">
        <f>SUM(K507)</f>
        <v>125300</v>
      </c>
      <c r="L508" s="118">
        <f>SUM(L507)</f>
        <v>200000</v>
      </c>
      <c r="M508" s="121"/>
      <c r="N508" s="122"/>
      <c r="O508" s="118">
        <f>SUM(O507)</f>
        <v>0</v>
      </c>
      <c r="Q508" s="131"/>
    </row>
    <row r="509" spans="1:17" s="119" customFormat="1" x14ac:dyDescent="0.3">
      <c r="A509" s="115"/>
      <c r="B509" s="116"/>
      <c r="C509" s="116"/>
      <c r="D509" s="116"/>
      <c r="E509" s="116"/>
      <c r="F509" s="116" t="s">
        <v>110</v>
      </c>
      <c r="G509" s="116"/>
      <c r="H509" s="117"/>
      <c r="I509" s="118">
        <f>I508</f>
        <v>311000</v>
      </c>
      <c r="J509" s="118">
        <f>J508</f>
        <v>76000</v>
      </c>
      <c r="K509" s="118">
        <f>K508</f>
        <v>125300</v>
      </c>
      <c r="L509" s="118">
        <f>L508</f>
        <v>200000</v>
      </c>
      <c r="M509" s="121"/>
      <c r="N509" s="122"/>
      <c r="O509" s="118">
        <f>O508</f>
        <v>0</v>
      </c>
      <c r="Q509" s="131"/>
    </row>
    <row r="510" spans="1:17" s="119" customFormat="1" x14ac:dyDescent="0.3">
      <c r="A510" s="115"/>
      <c r="B510" s="116"/>
      <c r="C510" s="116"/>
      <c r="D510" s="116"/>
      <c r="E510" s="116"/>
      <c r="F510" s="116" t="s">
        <v>535</v>
      </c>
      <c r="G510" s="116"/>
      <c r="H510" s="117"/>
      <c r="I510" s="118">
        <f>I503+I509</f>
        <v>356075</v>
      </c>
      <c r="J510" s="118">
        <f>J503+J509</f>
        <v>125940</v>
      </c>
      <c r="K510" s="118">
        <f>K503+K509</f>
        <v>764552.07</v>
      </c>
      <c r="L510" s="118">
        <f>L503+L509</f>
        <v>965000</v>
      </c>
      <c r="M510" s="121"/>
      <c r="N510" s="122"/>
      <c r="O510" s="118">
        <f>O503+O509</f>
        <v>820000</v>
      </c>
      <c r="Q510" s="131"/>
    </row>
    <row r="511" spans="1:17" s="119" customFormat="1" x14ac:dyDescent="0.3">
      <c r="A511" s="115"/>
      <c r="B511" s="116"/>
      <c r="C511" s="116"/>
      <c r="D511" s="116"/>
      <c r="E511" s="116"/>
      <c r="F511" s="116" t="s">
        <v>150</v>
      </c>
      <c r="G511" s="116"/>
      <c r="H511" s="117"/>
      <c r="I511" s="118">
        <f>I510</f>
        <v>356075</v>
      </c>
      <c r="J511" s="118">
        <f>J510</f>
        <v>125940</v>
      </c>
      <c r="K511" s="118">
        <f>K510</f>
        <v>764552.07</v>
      </c>
      <c r="L511" s="118">
        <f>L510</f>
        <v>965000</v>
      </c>
      <c r="M511" s="121"/>
      <c r="N511" s="122"/>
      <c r="O511" s="118">
        <f>O510</f>
        <v>820000</v>
      </c>
      <c r="Q511" s="131"/>
    </row>
    <row r="512" spans="1:17" x14ac:dyDescent="0.3">
      <c r="A512" s="113"/>
      <c r="B512" s="111"/>
      <c r="C512" s="111"/>
      <c r="D512" s="111"/>
      <c r="E512" s="111"/>
      <c r="F512" s="111"/>
      <c r="G512" s="111"/>
      <c r="H512" s="112"/>
      <c r="I512" s="66"/>
      <c r="J512" s="66"/>
      <c r="K512" s="66"/>
      <c r="L512" s="66"/>
      <c r="M512" s="120"/>
      <c r="N512" s="94"/>
      <c r="O512" s="66"/>
    </row>
    <row r="513" spans="1:17" x14ac:dyDescent="0.3">
      <c r="A513" s="113"/>
      <c r="B513" s="111"/>
      <c r="C513" s="111"/>
      <c r="D513" s="111"/>
      <c r="E513" s="111"/>
      <c r="F513" s="111"/>
      <c r="G513" s="111"/>
      <c r="H513" s="112"/>
      <c r="I513" s="66"/>
      <c r="J513" s="66"/>
      <c r="K513" s="66"/>
      <c r="L513" s="66"/>
      <c r="M513" s="120"/>
      <c r="N513" s="94"/>
      <c r="O513" s="66"/>
    </row>
    <row r="514" spans="1:17" x14ac:dyDescent="0.3">
      <c r="A514" s="113"/>
      <c r="B514" s="111"/>
      <c r="C514" s="111"/>
      <c r="D514" s="111"/>
      <c r="E514" s="111"/>
      <c r="F514" s="111"/>
      <c r="G514" s="111"/>
      <c r="H514" s="112"/>
      <c r="I514" s="66"/>
      <c r="J514" s="66"/>
      <c r="K514" s="66"/>
      <c r="L514" s="66"/>
      <c r="M514" s="120"/>
      <c r="N514" s="94"/>
      <c r="O514" s="66"/>
    </row>
    <row r="515" spans="1:17" x14ac:dyDescent="0.3">
      <c r="A515" s="113"/>
      <c r="B515" s="111"/>
      <c r="C515" s="111"/>
      <c r="D515" s="111"/>
      <c r="E515" s="111"/>
      <c r="F515" s="111"/>
      <c r="G515" s="111"/>
      <c r="H515" s="112"/>
      <c r="I515" s="66"/>
      <c r="J515" s="66"/>
      <c r="K515" s="66"/>
      <c r="L515" s="66"/>
      <c r="M515" s="120"/>
      <c r="N515" s="94"/>
      <c r="O515" s="66"/>
    </row>
    <row r="516" spans="1:17" x14ac:dyDescent="0.3">
      <c r="A516" s="113"/>
      <c r="B516" s="111"/>
      <c r="C516" s="111"/>
      <c r="D516" s="111"/>
      <c r="E516" s="111"/>
      <c r="F516" s="111"/>
      <c r="G516" s="111"/>
      <c r="H516" s="112"/>
      <c r="I516" s="66"/>
      <c r="J516" s="66"/>
      <c r="K516" s="66"/>
      <c r="L516" s="66"/>
      <c r="M516" s="120"/>
      <c r="N516" s="94"/>
      <c r="O516" s="66"/>
    </row>
    <row r="517" spans="1:17" x14ac:dyDescent="0.3">
      <c r="A517" s="113"/>
      <c r="B517" s="111"/>
      <c r="C517" s="111"/>
      <c r="D517" s="111"/>
      <c r="E517" s="111"/>
      <c r="F517" s="111"/>
      <c r="G517" s="111"/>
      <c r="H517" s="112"/>
      <c r="I517" s="66"/>
      <c r="J517" s="66"/>
      <c r="K517" s="66"/>
      <c r="L517" s="66"/>
      <c r="M517" s="120"/>
      <c r="N517" s="94"/>
      <c r="O517" s="66"/>
    </row>
    <row r="518" spans="1:17" x14ac:dyDescent="0.3">
      <c r="A518" s="113"/>
      <c r="B518" s="111"/>
      <c r="C518" s="111"/>
      <c r="D518" s="111"/>
      <c r="E518" s="111"/>
      <c r="F518" s="111"/>
      <c r="G518" s="111"/>
      <c r="H518" s="112"/>
      <c r="I518" s="66"/>
      <c r="J518" s="66"/>
      <c r="K518" s="66"/>
      <c r="L518" s="66"/>
      <c r="M518" s="120"/>
      <c r="N518" s="94"/>
      <c r="O518" s="66"/>
    </row>
    <row r="519" spans="1:17" x14ac:dyDescent="0.3">
      <c r="A519" s="113"/>
      <c r="B519" s="111"/>
      <c r="C519" s="111"/>
      <c r="D519" s="111"/>
      <c r="E519" s="111"/>
      <c r="F519" s="111"/>
      <c r="G519" s="111"/>
      <c r="H519" s="112"/>
      <c r="I519" s="66"/>
      <c r="J519" s="66"/>
      <c r="K519" s="66"/>
      <c r="L519" s="66"/>
      <c r="M519" s="120"/>
      <c r="N519" s="94"/>
      <c r="O519" s="66"/>
    </row>
    <row r="520" spans="1:17" x14ac:dyDescent="0.3">
      <c r="A520" s="113"/>
      <c r="B520" s="111"/>
      <c r="C520" s="111"/>
      <c r="D520" s="111"/>
      <c r="E520" s="111"/>
      <c r="F520" s="111"/>
      <c r="G520" s="111"/>
      <c r="H520" s="112"/>
      <c r="I520" s="66"/>
      <c r="J520" s="66"/>
      <c r="K520" s="66"/>
      <c r="L520" s="66"/>
      <c r="M520" s="120"/>
      <c r="N520" s="94"/>
      <c r="O520" s="66"/>
      <c r="P520" s="236"/>
    </row>
    <row r="521" spans="1:17" s="5" customFormat="1" x14ac:dyDescent="0.3">
      <c r="A521" s="123"/>
      <c r="B521" s="124"/>
      <c r="C521" s="124"/>
      <c r="D521" s="124"/>
      <c r="E521" s="124"/>
      <c r="F521" s="124"/>
      <c r="G521" s="124"/>
      <c r="H521" s="125"/>
      <c r="I521" s="295" t="s">
        <v>88</v>
      </c>
      <c r="J521" s="295"/>
      <c r="K521" s="294"/>
      <c r="L521" s="293" t="s">
        <v>70</v>
      </c>
      <c r="M521" s="295"/>
      <c r="N521" s="295"/>
      <c r="O521" s="294"/>
      <c r="P521" s="254" t="s">
        <v>609</v>
      </c>
      <c r="Q521" s="72"/>
    </row>
    <row r="522" spans="1:17" s="5" customFormat="1" x14ac:dyDescent="0.3">
      <c r="A522" s="126"/>
      <c r="B522" s="127"/>
      <c r="C522" s="127"/>
      <c r="D522" s="127"/>
      <c r="E522" s="127"/>
      <c r="F522" s="127"/>
      <c r="G522" s="127"/>
      <c r="H522" s="128"/>
      <c r="I522" s="129" t="s">
        <v>66</v>
      </c>
      <c r="J522" s="129" t="s">
        <v>67</v>
      </c>
      <c r="K522" s="129" t="s">
        <v>69</v>
      </c>
      <c r="L522" s="129" t="s">
        <v>199</v>
      </c>
      <c r="M522" s="293" t="s">
        <v>68</v>
      </c>
      <c r="N522" s="294"/>
      <c r="O522" s="129" t="s">
        <v>207</v>
      </c>
      <c r="P522" s="20"/>
      <c r="Q522" s="130"/>
    </row>
    <row r="523" spans="1:17" s="5" customFormat="1" x14ac:dyDescent="0.3">
      <c r="A523" s="95" t="s">
        <v>151</v>
      </c>
      <c r="B523" s="139"/>
      <c r="C523" s="139"/>
      <c r="D523" s="139"/>
      <c r="E523" s="139"/>
      <c r="F523" s="139"/>
      <c r="G523" s="139"/>
      <c r="H523" s="140"/>
      <c r="I523" s="68"/>
      <c r="J523" s="68"/>
      <c r="K523" s="68"/>
      <c r="L523" s="68"/>
      <c r="M523" s="135"/>
      <c r="N523" s="97"/>
      <c r="O523" s="68"/>
      <c r="Q523" s="72"/>
    </row>
    <row r="524" spans="1:17" s="5" customFormat="1" x14ac:dyDescent="0.3">
      <c r="A524" s="95" t="s">
        <v>35</v>
      </c>
      <c r="B524" s="139"/>
      <c r="C524" s="139"/>
      <c r="D524" s="139"/>
      <c r="E524" s="139"/>
      <c r="F524" s="139"/>
      <c r="G524" s="139"/>
      <c r="H524" s="140"/>
      <c r="I524" s="68"/>
      <c r="J524" s="68"/>
      <c r="K524" s="68"/>
      <c r="L524" s="68"/>
      <c r="M524" s="135"/>
      <c r="N524" s="97"/>
      <c r="O524" s="68"/>
      <c r="Q524" s="72"/>
    </row>
    <row r="525" spans="1:17" s="5" customFormat="1" x14ac:dyDescent="0.3">
      <c r="A525" s="95"/>
      <c r="B525" s="139" t="s">
        <v>35</v>
      </c>
      <c r="C525" s="139"/>
      <c r="D525" s="139"/>
      <c r="E525" s="139"/>
      <c r="F525" s="139"/>
      <c r="G525" s="139"/>
      <c r="H525" s="140"/>
      <c r="I525" s="68"/>
      <c r="J525" s="68"/>
      <c r="K525" s="68"/>
      <c r="L525" s="68"/>
      <c r="M525" s="135"/>
      <c r="N525" s="97"/>
      <c r="O525" s="68"/>
      <c r="Q525" s="72"/>
    </row>
    <row r="526" spans="1:17" s="5" customFormat="1" x14ac:dyDescent="0.3">
      <c r="A526" s="95"/>
      <c r="B526" s="139" t="s">
        <v>35</v>
      </c>
      <c r="C526" s="139"/>
      <c r="D526" s="139"/>
      <c r="E526" s="139"/>
      <c r="F526" s="139"/>
      <c r="G526" s="139"/>
      <c r="H526" s="140"/>
      <c r="I526" s="68"/>
      <c r="J526" s="68"/>
      <c r="K526" s="68"/>
      <c r="L526" s="68"/>
      <c r="M526" s="135"/>
      <c r="N526" s="97"/>
      <c r="O526" s="68"/>
      <c r="Q526" s="72"/>
    </row>
    <row r="527" spans="1:17" x14ac:dyDescent="0.3">
      <c r="A527" s="113"/>
      <c r="B527" s="111"/>
      <c r="C527" s="111" t="s">
        <v>36</v>
      </c>
      <c r="D527" s="111"/>
      <c r="E527" s="111"/>
      <c r="F527" s="111"/>
      <c r="G527" s="111"/>
      <c r="H527" s="112"/>
      <c r="I527" s="66">
        <v>132542</v>
      </c>
      <c r="J527" s="66">
        <v>94140</v>
      </c>
      <c r="K527" s="66">
        <v>112219</v>
      </c>
      <c r="L527" s="66">
        <v>106000</v>
      </c>
      <c r="M527" s="120">
        <f>Q527*100/L527</f>
        <v>91.613207547169807</v>
      </c>
      <c r="N527" s="94" t="s">
        <v>496</v>
      </c>
      <c r="O527" s="66">
        <v>203110</v>
      </c>
      <c r="Q527" s="71">
        <f t="shared" ref="Q527:Q531" si="94">O527-L527</f>
        <v>97110</v>
      </c>
    </row>
    <row r="528" spans="1:17" x14ac:dyDescent="0.3">
      <c r="A528" s="113"/>
      <c r="B528" s="111"/>
      <c r="C528" s="111" t="s">
        <v>37</v>
      </c>
      <c r="D528" s="111"/>
      <c r="E528" s="111"/>
      <c r="F528" s="111"/>
      <c r="G528" s="111"/>
      <c r="H528" s="112"/>
      <c r="I528" s="66">
        <v>30000</v>
      </c>
      <c r="J528" s="66">
        <v>29000</v>
      </c>
      <c r="K528" s="66">
        <v>38500</v>
      </c>
      <c r="L528" s="66">
        <v>42000</v>
      </c>
      <c r="M528" s="120">
        <f>Q528*100/O528</f>
        <v>0</v>
      </c>
      <c r="N528" s="94" t="s">
        <v>496</v>
      </c>
      <c r="O528" s="66">
        <v>42000</v>
      </c>
      <c r="Q528" s="71">
        <f t="shared" si="94"/>
        <v>0</v>
      </c>
    </row>
    <row r="529" spans="1:17" x14ac:dyDescent="0.3">
      <c r="A529" s="113"/>
      <c r="B529" s="111"/>
      <c r="C529" s="111" t="s">
        <v>38</v>
      </c>
      <c r="D529" s="111"/>
      <c r="E529" s="111"/>
      <c r="F529" s="111"/>
      <c r="G529" s="111"/>
      <c r="H529" s="112"/>
      <c r="I529" s="66">
        <v>232800</v>
      </c>
      <c r="J529" s="66">
        <v>438992</v>
      </c>
      <c r="K529" s="66">
        <v>492180</v>
      </c>
      <c r="L529" s="66">
        <v>600000</v>
      </c>
      <c r="M529" s="120">
        <f>Q529*100/L529</f>
        <v>66.666666666666671</v>
      </c>
      <c r="N529" s="94" t="s">
        <v>496</v>
      </c>
      <c r="O529" s="66">
        <v>1000000</v>
      </c>
      <c r="Q529" s="71">
        <f t="shared" si="94"/>
        <v>400000</v>
      </c>
    </row>
    <row r="530" spans="1:17" x14ac:dyDescent="0.3">
      <c r="A530" s="113"/>
      <c r="B530" s="111"/>
      <c r="C530" s="111" t="s">
        <v>39</v>
      </c>
      <c r="D530" s="111"/>
      <c r="E530" s="111"/>
      <c r="F530" s="111"/>
      <c r="G530" s="111"/>
      <c r="H530" s="112"/>
      <c r="I530" s="66">
        <v>358559</v>
      </c>
      <c r="J530" s="66">
        <v>813933.62</v>
      </c>
      <c r="K530" s="66">
        <v>84000</v>
      </c>
      <c r="L530" s="66">
        <v>112000</v>
      </c>
      <c r="M530" s="120">
        <f>Q530*100/L530</f>
        <v>16.071428571428573</v>
      </c>
      <c r="N530" s="94" t="s">
        <v>496</v>
      </c>
      <c r="O530" s="66">
        <v>130000</v>
      </c>
      <c r="Q530" s="71">
        <f t="shared" si="94"/>
        <v>18000</v>
      </c>
    </row>
    <row r="531" spans="1:17" x14ac:dyDescent="0.3">
      <c r="A531" s="226"/>
      <c r="B531" s="227"/>
      <c r="C531" s="227" t="s">
        <v>366</v>
      </c>
      <c r="D531" s="227"/>
      <c r="E531" s="227"/>
      <c r="F531" s="227"/>
      <c r="G531" s="227"/>
      <c r="H531" s="228"/>
      <c r="I531" s="209">
        <v>137190</v>
      </c>
      <c r="J531" s="209">
        <v>134350</v>
      </c>
      <c r="K531" s="209">
        <v>159440</v>
      </c>
      <c r="L531" s="209">
        <v>188000</v>
      </c>
      <c r="M531" s="225">
        <f>Q531*100/L531</f>
        <v>-13.98404255319149</v>
      </c>
      <c r="N531" s="222" t="s">
        <v>496</v>
      </c>
      <c r="O531" s="209">
        <v>161710</v>
      </c>
      <c r="Q531" s="71">
        <f t="shared" si="94"/>
        <v>-26290</v>
      </c>
    </row>
    <row r="532" spans="1:17" s="119" customFormat="1" x14ac:dyDescent="0.3">
      <c r="A532" s="229"/>
      <c r="B532" s="230"/>
      <c r="C532" s="230"/>
      <c r="D532" s="230"/>
      <c r="E532" s="230"/>
      <c r="F532" s="230" t="s">
        <v>152</v>
      </c>
      <c r="G532" s="230"/>
      <c r="H532" s="231"/>
      <c r="I532" s="203">
        <f>SUM(I527:I531)</f>
        <v>891091</v>
      </c>
      <c r="J532" s="203">
        <f>SUM(J527:J531)</f>
        <v>1510415.62</v>
      </c>
      <c r="K532" s="203">
        <f>SUM(K527:K531)</f>
        <v>886339</v>
      </c>
      <c r="L532" s="203">
        <f>SUM(L527:L531)</f>
        <v>1048000</v>
      </c>
      <c r="M532" s="232"/>
      <c r="N532" s="204"/>
      <c r="O532" s="203">
        <f>SUM(O527:O531)</f>
        <v>1536820</v>
      </c>
      <c r="Q532" s="131"/>
    </row>
    <row r="533" spans="1:17" s="119" customFormat="1" x14ac:dyDescent="0.3">
      <c r="A533" s="229"/>
      <c r="B533" s="230"/>
      <c r="C533" s="230"/>
      <c r="D533" s="230"/>
      <c r="E533" s="230"/>
      <c r="F533" s="230" t="s">
        <v>152</v>
      </c>
      <c r="G533" s="230"/>
      <c r="H533" s="231"/>
      <c r="I533" s="203">
        <f t="shared" ref="I533:J535" si="95">I532</f>
        <v>891091</v>
      </c>
      <c r="J533" s="203">
        <f t="shared" si="95"/>
        <v>1510415.62</v>
      </c>
      <c r="K533" s="203">
        <f t="shared" ref="K533:L535" si="96">K532</f>
        <v>886339</v>
      </c>
      <c r="L533" s="203">
        <f t="shared" si="96"/>
        <v>1048000</v>
      </c>
      <c r="M533" s="232"/>
      <c r="N533" s="204"/>
      <c r="O533" s="203">
        <f>O532</f>
        <v>1536820</v>
      </c>
      <c r="Q533" s="131"/>
    </row>
    <row r="534" spans="1:17" s="119" customFormat="1" x14ac:dyDescent="0.3">
      <c r="A534" s="229"/>
      <c r="B534" s="230"/>
      <c r="C534" s="230"/>
      <c r="D534" s="230"/>
      <c r="E534" s="230"/>
      <c r="F534" s="230" t="s">
        <v>152</v>
      </c>
      <c r="G534" s="230"/>
      <c r="H534" s="231"/>
      <c r="I534" s="203">
        <f t="shared" si="95"/>
        <v>891091</v>
      </c>
      <c r="J534" s="203">
        <f t="shared" si="95"/>
        <v>1510415.62</v>
      </c>
      <c r="K534" s="203">
        <f t="shared" si="96"/>
        <v>886339</v>
      </c>
      <c r="L534" s="203">
        <f t="shared" si="96"/>
        <v>1048000</v>
      </c>
      <c r="M534" s="232"/>
      <c r="N534" s="204"/>
      <c r="O534" s="203">
        <f>O533</f>
        <v>1536820</v>
      </c>
      <c r="Q534" s="131"/>
    </row>
    <row r="535" spans="1:17" s="119" customFormat="1" x14ac:dyDescent="0.3">
      <c r="A535" s="229"/>
      <c r="B535" s="230"/>
      <c r="C535" s="230"/>
      <c r="D535" s="230"/>
      <c r="E535" s="230"/>
      <c r="F535" s="230" t="s">
        <v>153</v>
      </c>
      <c r="G535" s="230"/>
      <c r="H535" s="231"/>
      <c r="I535" s="203">
        <f t="shared" si="95"/>
        <v>891091</v>
      </c>
      <c r="J535" s="203">
        <f t="shared" si="95"/>
        <v>1510415.62</v>
      </c>
      <c r="K535" s="203">
        <f t="shared" si="96"/>
        <v>886339</v>
      </c>
      <c r="L535" s="203">
        <f t="shared" si="96"/>
        <v>1048000</v>
      </c>
      <c r="M535" s="232"/>
      <c r="N535" s="204"/>
      <c r="O535" s="203">
        <f>O534</f>
        <v>1536820</v>
      </c>
      <c r="Q535" s="131"/>
    </row>
    <row r="536" spans="1:17" s="119" customFormat="1" x14ac:dyDescent="0.3">
      <c r="A536" s="229"/>
      <c r="B536" s="230"/>
      <c r="C536" s="230"/>
      <c r="D536" s="230"/>
      <c r="E536" s="230"/>
      <c r="F536" s="230" t="s">
        <v>154</v>
      </c>
      <c r="G536" s="230"/>
      <c r="H536" s="231"/>
      <c r="I536" s="203">
        <f>I141+I173+I229+I269+I307+I360+I376+I407+I482+I511+I535</f>
        <v>19016095.379999999</v>
      </c>
      <c r="J536" s="203">
        <f>J141+J173+J229+J269+J307+J360+J376+J407+J482+J511+J535</f>
        <v>15537162.900000002</v>
      </c>
      <c r="K536" s="203">
        <f>K141+K173+K229+K269+K307+K360+K376+K407+K482+K511+K535</f>
        <v>24038711.280000001</v>
      </c>
      <c r="L536" s="203">
        <f>L141+L173+L229+L269+L307+L360+L376+L407+L482+L511+L535</f>
        <v>30400000</v>
      </c>
      <c r="M536" s="232"/>
      <c r="N536" s="204"/>
      <c r="O536" s="203">
        <f>O141+O173+O229+O269+O307+O360+O376+O407+O482+O511+O535</f>
        <v>29390000</v>
      </c>
      <c r="Q536" s="131"/>
    </row>
    <row r="540" spans="1:17" x14ac:dyDescent="0.3">
      <c r="H540" s="24"/>
    </row>
    <row r="546" spans="16:16" x14ac:dyDescent="0.3">
      <c r="P546" s="236"/>
    </row>
  </sheetData>
  <mergeCells count="67">
    <mergeCell ref="M288:N288"/>
    <mergeCell ref="I313:K313"/>
    <mergeCell ref="L313:O313"/>
    <mergeCell ref="I261:K261"/>
    <mergeCell ref="L261:O261"/>
    <mergeCell ref="M262:N262"/>
    <mergeCell ref="M7:N7"/>
    <mergeCell ref="I105:K105"/>
    <mergeCell ref="L105:O105"/>
    <mergeCell ref="M106:N106"/>
    <mergeCell ref="I131:K131"/>
    <mergeCell ref="L131:O131"/>
    <mergeCell ref="I53:K53"/>
    <mergeCell ref="L53:O53"/>
    <mergeCell ref="M54:N54"/>
    <mergeCell ref="M28:N28"/>
    <mergeCell ref="I27:K27"/>
    <mergeCell ref="L27:O27"/>
    <mergeCell ref="I79:K79"/>
    <mergeCell ref="L79:O79"/>
    <mergeCell ref="M80:N80"/>
    <mergeCell ref="L6:O6"/>
    <mergeCell ref="I6:K6"/>
    <mergeCell ref="A1:O1"/>
    <mergeCell ref="A2:O2"/>
    <mergeCell ref="A3:O3"/>
    <mergeCell ref="A4:O4"/>
    <mergeCell ref="M132:N132"/>
    <mergeCell ref="I157:K157"/>
    <mergeCell ref="L157:O157"/>
    <mergeCell ref="M158:N158"/>
    <mergeCell ref="I183:K183"/>
    <mergeCell ref="L183:O183"/>
    <mergeCell ref="I365:K365"/>
    <mergeCell ref="L365:O365"/>
    <mergeCell ref="M366:N366"/>
    <mergeCell ref="M184:N184"/>
    <mergeCell ref="I209:K209"/>
    <mergeCell ref="L209:O209"/>
    <mergeCell ref="M210:N210"/>
    <mergeCell ref="M314:N314"/>
    <mergeCell ref="I339:K339"/>
    <mergeCell ref="L339:O339"/>
    <mergeCell ref="M340:N340"/>
    <mergeCell ref="I235:K235"/>
    <mergeCell ref="L235:O235"/>
    <mergeCell ref="M236:N236"/>
    <mergeCell ref="I287:K287"/>
    <mergeCell ref="L287:O287"/>
    <mergeCell ref="I391:K391"/>
    <mergeCell ref="L391:O391"/>
    <mergeCell ref="M392:N392"/>
    <mergeCell ref="I417:K417"/>
    <mergeCell ref="L417:O417"/>
    <mergeCell ref="M418:N418"/>
    <mergeCell ref="I443:K443"/>
    <mergeCell ref="L443:O443"/>
    <mergeCell ref="M444:N444"/>
    <mergeCell ref="I469:K469"/>
    <mergeCell ref="L469:O469"/>
    <mergeCell ref="M522:N522"/>
    <mergeCell ref="M470:N470"/>
    <mergeCell ref="I495:K495"/>
    <mergeCell ref="L495:O495"/>
    <mergeCell ref="M496:N496"/>
    <mergeCell ref="I521:K521"/>
    <mergeCell ref="L521:O521"/>
  </mergeCells>
  <pageMargins left="0.19685039370078741" right="0.19685039370078741" top="0.98425196850393704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0"/>
  <sheetViews>
    <sheetView topLeftCell="A802" zoomScale="120" zoomScaleNormal="120" workbookViewId="0">
      <selection activeCell="A556" sqref="A556:XFD556"/>
    </sheetView>
  </sheetViews>
  <sheetFormatPr defaultRowHeight="18.75" x14ac:dyDescent="0.3"/>
  <cols>
    <col min="1" max="1" width="4.375" style="1" customWidth="1"/>
    <col min="2" max="3" width="3.75" style="1" customWidth="1"/>
    <col min="4" max="4" width="52.875" style="1" customWidth="1"/>
    <col min="5" max="5" width="5" style="1" customWidth="1"/>
    <col min="6" max="6" width="9.75" style="71" customWidth="1"/>
    <col min="7" max="7" width="3.625" style="1" customWidth="1"/>
    <col min="8" max="8" width="2.75" style="1" customWidth="1"/>
    <col min="9" max="9" width="9.625" style="71" bestFit="1" customWidth="1"/>
    <col min="10" max="16384" width="9" style="1"/>
  </cols>
  <sheetData>
    <row r="1" spans="1:9" s="5" customFormat="1" x14ac:dyDescent="0.3">
      <c r="A1" s="281" t="s">
        <v>279</v>
      </c>
      <c r="B1" s="281"/>
      <c r="C1" s="281"/>
      <c r="D1" s="281"/>
      <c r="E1" s="281"/>
      <c r="F1" s="281"/>
      <c r="G1" s="281"/>
      <c r="I1" s="72"/>
    </row>
    <row r="2" spans="1:9" s="5" customFormat="1" x14ac:dyDescent="0.3">
      <c r="A2" s="281" t="s">
        <v>240</v>
      </c>
      <c r="B2" s="281"/>
      <c r="C2" s="281"/>
      <c r="D2" s="281"/>
      <c r="E2" s="281"/>
      <c r="F2" s="281"/>
      <c r="G2" s="281"/>
      <c r="I2" s="72"/>
    </row>
    <row r="3" spans="1:9" s="5" customFormat="1" x14ac:dyDescent="0.3">
      <c r="A3" s="281" t="s">
        <v>64</v>
      </c>
      <c r="B3" s="281"/>
      <c r="C3" s="281"/>
      <c r="D3" s="281"/>
      <c r="E3" s="281"/>
      <c r="F3" s="281"/>
      <c r="G3" s="281"/>
      <c r="I3" s="72"/>
    </row>
    <row r="4" spans="1:9" s="5" customFormat="1" x14ac:dyDescent="0.3">
      <c r="A4" s="281" t="s">
        <v>260</v>
      </c>
      <c r="B4" s="281"/>
      <c r="C4" s="281"/>
      <c r="D4" s="281"/>
      <c r="E4" s="281"/>
      <c r="F4" s="281"/>
      <c r="G4" s="281"/>
      <c r="I4" s="72"/>
    </row>
    <row r="5" spans="1:9" s="5" customFormat="1" x14ac:dyDescent="0.3">
      <c r="F5" s="72"/>
      <c r="I5" s="72"/>
    </row>
    <row r="6" spans="1:9" s="5" customFormat="1" x14ac:dyDescent="0.3">
      <c r="A6" s="5" t="s">
        <v>443</v>
      </c>
      <c r="F6" s="72"/>
      <c r="I6" s="72"/>
    </row>
    <row r="7" spans="1:9" s="5" customFormat="1" x14ac:dyDescent="0.3">
      <c r="A7" s="5" t="s">
        <v>440</v>
      </c>
      <c r="F7" s="72"/>
      <c r="I7" s="72"/>
    </row>
    <row r="8" spans="1:9" s="5" customFormat="1" x14ac:dyDescent="0.3">
      <c r="A8" s="291" t="s">
        <v>89</v>
      </c>
      <c r="B8" s="291"/>
      <c r="C8" s="291"/>
      <c r="D8" s="291"/>
      <c r="E8" s="291"/>
      <c r="F8" s="291"/>
      <c r="G8" s="291"/>
      <c r="I8" s="72"/>
    </row>
    <row r="9" spans="1:9" s="5" customFormat="1" x14ac:dyDescent="0.3">
      <c r="A9" s="5" t="s">
        <v>2</v>
      </c>
      <c r="E9" s="5" t="s">
        <v>59</v>
      </c>
      <c r="F9" s="72">
        <f>F10+F44+F143+F152</f>
        <v>10814920</v>
      </c>
      <c r="G9" s="5" t="s">
        <v>230</v>
      </c>
      <c r="I9" s="72"/>
    </row>
    <row r="10" spans="1:9" s="5" customFormat="1" x14ac:dyDescent="0.3">
      <c r="B10" s="5" t="s">
        <v>6</v>
      </c>
      <c r="E10" s="5" t="s">
        <v>59</v>
      </c>
      <c r="F10" s="72">
        <f>F11+F28</f>
        <v>8049920</v>
      </c>
      <c r="G10" s="5" t="s">
        <v>230</v>
      </c>
      <c r="I10" s="72"/>
    </row>
    <row r="11" spans="1:9" s="5" customFormat="1" x14ac:dyDescent="0.3">
      <c r="C11" s="5" t="s">
        <v>7</v>
      </c>
      <c r="E11" s="5" t="s">
        <v>59</v>
      </c>
      <c r="F11" s="72">
        <f>F12+F15+F18+F21+F24</f>
        <v>3089520</v>
      </c>
      <c r="G11" s="5" t="s">
        <v>230</v>
      </c>
      <c r="I11" s="72"/>
    </row>
    <row r="12" spans="1:9" x14ac:dyDescent="0.3">
      <c r="C12" s="1" t="s">
        <v>8</v>
      </c>
      <c r="E12" s="1" t="s">
        <v>229</v>
      </c>
      <c r="F12" s="71">
        <v>514080</v>
      </c>
      <c r="G12" s="1" t="s">
        <v>230</v>
      </c>
    </row>
    <row r="13" spans="1:9" x14ac:dyDescent="0.3">
      <c r="D13" s="1" t="s">
        <v>294</v>
      </c>
    </row>
    <row r="14" spans="1:9" x14ac:dyDescent="0.3">
      <c r="D14" s="1" t="s">
        <v>278</v>
      </c>
    </row>
    <row r="15" spans="1:9" x14ac:dyDescent="0.3">
      <c r="C15" s="1" t="s">
        <v>90</v>
      </c>
      <c r="E15" s="1" t="s">
        <v>229</v>
      </c>
      <c r="F15" s="71">
        <v>42120</v>
      </c>
      <c r="G15" s="1" t="s">
        <v>230</v>
      </c>
    </row>
    <row r="16" spans="1:9" x14ac:dyDescent="0.3">
      <c r="D16" s="1" t="s">
        <v>295</v>
      </c>
    </row>
    <row r="17" spans="3:9" x14ac:dyDescent="0.3">
      <c r="D17" s="1" t="s">
        <v>278</v>
      </c>
    </row>
    <row r="18" spans="3:9" x14ac:dyDescent="0.3">
      <c r="C18" s="1" t="s">
        <v>91</v>
      </c>
      <c r="E18" s="1" t="s">
        <v>229</v>
      </c>
      <c r="F18" s="71">
        <v>42120</v>
      </c>
      <c r="G18" s="1" t="s">
        <v>230</v>
      </c>
    </row>
    <row r="19" spans="3:9" x14ac:dyDescent="0.3">
      <c r="D19" s="1" t="s">
        <v>296</v>
      </c>
    </row>
    <row r="20" spans="3:9" x14ac:dyDescent="0.3">
      <c r="D20" s="1" t="s">
        <v>278</v>
      </c>
    </row>
    <row r="21" spans="3:9" x14ac:dyDescent="0.3">
      <c r="C21" s="1" t="s">
        <v>297</v>
      </c>
      <c r="E21" s="1" t="s">
        <v>229</v>
      </c>
      <c r="F21" s="71">
        <v>86400</v>
      </c>
      <c r="G21" s="1" t="s">
        <v>230</v>
      </c>
    </row>
    <row r="22" spans="3:9" x14ac:dyDescent="0.3">
      <c r="D22" s="1" t="s">
        <v>298</v>
      </c>
    </row>
    <row r="23" spans="3:9" x14ac:dyDescent="0.3">
      <c r="D23" s="1" t="s">
        <v>278</v>
      </c>
    </row>
    <row r="24" spans="3:9" x14ac:dyDescent="0.3">
      <c r="C24" s="1" t="s">
        <v>299</v>
      </c>
      <c r="E24" s="1" t="s">
        <v>229</v>
      </c>
      <c r="F24" s="71">
        <v>2404800</v>
      </c>
      <c r="G24" s="1" t="s">
        <v>230</v>
      </c>
    </row>
    <row r="25" spans="3:9" x14ac:dyDescent="0.3">
      <c r="D25" s="1" t="s">
        <v>300</v>
      </c>
    </row>
    <row r="26" spans="3:9" x14ac:dyDescent="0.3">
      <c r="D26" s="1" t="s">
        <v>301</v>
      </c>
    </row>
    <row r="27" spans="3:9" x14ac:dyDescent="0.3">
      <c r="D27" s="1" t="s">
        <v>278</v>
      </c>
    </row>
    <row r="28" spans="3:9" s="5" customFormat="1" x14ac:dyDescent="0.3">
      <c r="C28" s="5" t="s">
        <v>9</v>
      </c>
      <c r="E28" s="5" t="s">
        <v>59</v>
      </c>
      <c r="F28" s="72">
        <f>F29+F32+F35+F38+F41</f>
        <v>4960400</v>
      </c>
      <c r="G28" s="5" t="s">
        <v>230</v>
      </c>
      <c r="I28" s="72"/>
    </row>
    <row r="29" spans="3:9" x14ac:dyDescent="0.3">
      <c r="C29" s="1" t="s">
        <v>10</v>
      </c>
      <c r="E29" s="1" t="s">
        <v>229</v>
      </c>
      <c r="F29" s="71">
        <v>2820000</v>
      </c>
      <c r="G29" s="1" t="s">
        <v>230</v>
      </c>
    </row>
    <row r="30" spans="3:9" x14ac:dyDescent="0.3">
      <c r="D30" s="1" t="s">
        <v>302</v>
      </c>
    </row>
    <row r="31" spans="3:9" x14ac:dyDescent="0.3">
      <c r="D31" s="1" t="s">
        <v>278</v>
      </c>
    </row>
    <row r="32" spans="3:9" x14ac:dyDescent="0.3">
      <c r="C32" s="1" t="s">
        <v>173</v>
      </c>
      <c r="E32" s="1" t="s">
        <v>229</v>
      </c>
      <c r="F32" s="71">
        <v>24000</v>
      </c>
      <c r="G32" s="1" t="s">
        <v>230</v>
      </c>
    </row>
    <row r="33" spans="2:9" x14ac:dyDescent="0.3">
      <c r="D33" s="1" t="s">
        <v>303</v>
      </c>
    </row>
    <row r="34" spans="2:9" x14ac:dyDescent="0.3">
      <c r="D34" s="1" t="s">
        <v>278</v>
      </c>
    </row>
    <row r="35" spans="2:9" x14ac:dyDescent="0.3">
      <c r="C35" s="1" t="s">
        <v>11</v>
      </c>
      <c r="E35" s="1" t="s">
        <v>229</v>
      </c>
      <c r="F35" s="71">
        <v>218400</v>
      </c>
      <c r="G35" s="1" t="s">
        <v>230</v>
      </c>
    </row>
    <row r="36" spans="2:9" x14ac:dyDescent="0.3">
      <c r="D36" s="1" t="s">
        <v>304</v>
      </c>
    </row>
    <row r="37" spans="2:9" x14ac:dyDescent="0.3">
      <c r="D37" s="1" t="s">
        <v>278</v>
      </c>
    </row>
    <row r="38" spans="2:9" x14ac:dyDescent="0.3">
      <c r="C38" s="1" t="s">
        <v>190</v>
      </c>
      <c r="E38" s="1" t="s">
        <v>229</v>
      </c>
      <c r="F38" s="71">
        <v>1670000</v>
      </c>
      <c r="G38" s="1" t="s">
        <v>230</v>
      </c>
    </row>
    <row r="39" spans="2:9" x14ac:dyDescent="0.3">
      <c r="D39" s="1" t="s">
        <v>305</v>
      </c>
    </row>
    <row r="40" spans="2:9" x14ac:dyDescent="0.3">
      <c r="D40" s="1" t="s">
        <v>278</v>
      </c>
      <c r="H40" s="1">
        <v>36</v>
      </c>
    </row>
    <row r="41" spans="2:9" x14ac:dyDescent="0.3">
      <c r="C41" s="1" t="s">
        <v>174</v>
      </c>
      <c r="E41" s="1" t="s">
        <v>229</v>
      </c>
      <c r="F41" s="71">
        <v>228000</v>
      </c>
      <c r="G41" s="1" t="s">
        <v>230</v>
      </c>
    </row>
    <row r="42" spans="2:9" x14ac:dyDescent="0.3">
      <c r="D42" s="1" t="s">
        <v>336</v>
      </c>
    </row>
    <row r="43" spans="2:9" x14ac:dyDescent="0.3">
      <c r="D43" s="1" t="s">
        <v>278</v>
      </c>
    </row>
    <row r="44" spans="2:9" s="5" customFormat="1" x14ac:dyDescent="0.3">
      <c r="B44" s="5" t="s">
        <v>192</v>
      </c>
      <c r="E44" s="5" t="s">
        <v>59</v>
      </c>
      <c r="F44" s="72">
        <f>F45+F60+F107+F130</f>
        <v>2657000</v>
      </c>
      <c r="G44" s="5" t="s">
        <v>230</v>
      </c>
      <c r="I44" s="72"/>
    </row>
    <row r="45" spans="2:9" s="5" customFormat="1" x14ac:dyDescent="0.3">
      <c r="C45" s="5" t="s">
        <v>1</v>
      </c>
      <c r="E45" s="5" t="s">
        <v>59</v>
      </c>
      <c r="F45" s="72">
        <f>F46+F51+F54+F57</f>
        <v>508000</v>
      </c>
      <c r="G45" s="5" t="s">
        <v>230</v>
      </c>
      <c r="I45" s="72"/>
    </row>
    <row r="46" spans="2:9" x14ac:dyDescent="0.3">
      <c r="C46" s="1" t="s">
        <v>277</v>
      </c>
      <c r="E46" s="1" t="s">
        <v>229</v>
      </c>
      <c r="F46" s="71">
        <v>300000</v>
      </c>
      <c r="G46" s="1" t="s">
        <v>230</v>
      </c>
    </row>
    <row r="47" spans="2:9" x14ac:dyDescent="0.3">
      <c r="D47" s="1" t="s">
        <v>346</v>
      </c>
    </row>
    <row r="48" spans="2:9" x14ac:dyDescent="0.3">
      <c r="D48" s="1" t="s">
        <v>536</v>
      </c>
    </row>
    <row r="49" spans="3:9" x14ac:dyDescent="0.3">
      <c r="D49" s="1" t="s">
        <v>537</v>
      </c>
    </row>
    <row r="50" spans="3:9" x14ac:dyDescent="0.3">
      <c r="D50" s="1" t="s">
        <v>278</v>
      </c>
    </row>
    <row r="51" spans="3:9" x14ac:dyDescent="0.3">
      <c r="C51" s="1" t="s">
        <v>94</v>
      </c>
      <c r="E51" s="1" t="s">
        <v>229</v>
      </c>
      <c r="F51" s="71">
        <v>30000</v>
      </c>
      <c r="G51" s="1" t="s">
        <v>230</v>
      </c>
    </row>
    <row r="52" spans="3:9" x14ac:dyDescent="0.3">
      <c r="D52" s="1" t="s">
        <v>308</v>
      </c>
    </row>
    <row r="53" spans="3:9" x14ac:dyDescent="0.3">
      <c r="D53" s="1" t="s">
        <v>278</v>
      </c>
    </row>
    <row r="54" spans="3:9" x14ac:dyDescent="0.3">
      <c r="C54" s="1" t="s">
        <v>14</v>
      </c>
      <c r="E54" s="1" t="s">
        <v>229</v>
      </c>
      <c r="F54" s="71">
        <v>156000</v>
      </c>
      <c r="G54" s="1" t="s">
        <v>230</v>
      </c>
    </row>
    <row r="55" spans="3:9" x14ac:dyDescent="0.3">
      <c r="D55" s="1" t="s">
        <v>309</v>
      </c>
    </row>
    <row r="56" spans="3:9" x14ac:dyDescent="0.3">
      <c r="D56" s="1" t="s">
        <v>278</v>
      </c>
    </row>
    <row r="57" spans="3:9" x14ac:dyDescent="0.3">
      <c r="C57" s="1" t="s">
        <v>15</v>
      </c>
      <c r="E57" s="1" t="s">
        <v>229</v>
      </c>
      <c r="F57" s="71">
        <v>22000</v>
      </c>
      <c r="G57" s="1" t="s">
        <v>230</v>
      </c>
    </row>
    <row r="58" spans="3:9" x14ac:dyDescent="0.3">
      <c r="D58" s="1" t="s">
        <v>310</v>
      </c>
    </row>
    <row r="59" spans="3:9" x14ac:dyDescent="0.3">
      <c r="D59" s="1" t="s">
        <v>278</v>
      </c>
    </row>
    <row r="60" spans="3:9" s="5" customFormat="1" x14ac:dyDescent="0.3">
      <c r="C60" s="5" t="s">
        <v>16</v>
      </c>
      <c r="E60" s="5" t="s">
        <v>59</v>
      </c>
      <c r="F60" s="72">
        <f>F61+F65+F71+F76+F81+F94+F99+F104</f>
        <v>1074000</v>
      </c>
      <c r="G60" s="5" t="s">
        <v>230</v>
      </c>
      <c r="I60" s="72"/>
    </row>
    <row r="61" spans="3:9" x14ac:dyDescent="0.3">
      <c r="C61" s="1" t="s">
        <v>97</v>
      </c>
      <c r="E61" s="1" t="s">
        <v>229</v>
      </c>
      <c r="F61" s="71">
        <v>150000</v>
      </c>
      <c r="G61" s="1" t="s">
        <v>230</v>
      </c>
    </row>
    <row r="62" spans="3:9" x14ac:dyDescent="0.3">
      <c r="D62" s="1" t="s">
        <v>311</v>
      </c>
    </row>
    <row r="63" spans="3:9" x14ac:dyDescent="0.3">
      <c r="D63" s="1" t="s">
        <v>312</v>
      </c>
    </row>
    <row r="64" spans="3:9" x14ac:dyDescent="0.3">
      <c r="D64" s="1" t="s">
        <v>278</v>
      </c>
    </row>
    <row r="65" spans="3:8" x14ac:dyDescent="0.3">
      <c r="C65" s="1" t="s">
        <v>98</v>
      </c>
      <c r="E65" s="1" t="s">
        <v>229</v>
      </c>
      <c r="F65" s="71">
        <v>90000</v>
      </c>
      <c r="G65" s="1" t="s">
        <v>230</v>
      </c>
    </row>
    <row r="66" spans="3:8" x14ac:dyDescent="0.3">
      <c r="D66" s="1" t="s">
        <v>307</v>
      </c>
    </row>
    <row r="67" spans="3:8" x14ac:dyDescent="0.3">
      <c r="D67" s="1" t="s">
        <v>344</v>
      </c>
      <c r="E67" s="1" t="s">
        <v>229</v>
      </c>
      <c r="F67" s="71">
        <v>30000</v>
      </c>
      <c r="G67" s="1" t="s">
        <v>230</v>
      </c>
    </row>
    <row r="68" spans="3:8" x14ac:dyDescent="0.3">
      <c r="D68" s="1" t="s">
        <v>538</v>
      </c>
      <c r="E68" s="1" t="s">
        <v>229</v>
      </c>
      <c r="F68" s="71">
        <v>60000</v>
      </c>
      <c r="G68" s="1" t="s">
        <v>230</v>
      </c>
    </row>
    <row r="69" spans="3:8" x14ac:dyDescent="0.3">
      <c r="D69" s="1" t="s">
        <v>278</v>
      </c>
    </row>
    <row r="70" spans="3:8" x14ac:dyDescent="0.3">
      <c r="C70" s="1" t="s">
        <v>282</v>
      </c>
    </row>
    <row r="71" spans="3:8" x14ac:dyDescent="0.3">
      <c r="C71" s="13" t="s">
        <v>313</v>
      </c>
      <c r="E71" s="1" t="s">
        <v>229</v>
      </c>
      <c r="F71" s="71">
        <v>500000</v>
      </c>
      <c r="G71" s="1" t="s">
        <v>230</v>
      </c>
    </row>
    <row r="72" spans="3:8" x14ac:dyDescent="0.3">
      <c r="D72" s="1" t="s">
        <v>314</v>
      </c>
    </row>
    <row r="73" spans="3:8" x14ac:dyDescent="0.3">
      <c r="D73" s="1" t="s">
        <v>315</v>
      </c>
    </row>
    <row r="74" spans="3:8" x14ac:dyDescent="0.3">
      <c r="D74" s="1" t="s">
        <v>378</v>
      </c>
    </row>
    <row r="75" spans="3:8" x14ac:dyDescent="0.3">
      <c r="D75" s="1" t="s">
        <v>278</v>
      </c>
    </row>
    <row r="76" spans="3:8" x14ac:dyDescent="0.3">
      <c r="C76" s="13" t="s">
        <v>316</v>
      </c>
      <c r="E76" s="1" t="s">
        <v>229</v>
      </c>
      <c r="F76" s="71">
        <v>20000</v>
      </c>
      <c r="G76" s="1" t="s">
        <v>230</v>
      </c>
    </row>
    <row r="77" spans="3:8" x14ac:dyDescent="0.3">
      <c r="D77" s="1" t="s">
        <v>317</v>
      </c>
    </row>
    <row r="78" spans="3:8" x14ac:dyDescent="0.3">
      <c r="D78" s="1" t="s">
        <v>321</v>
      </c>
    </row>
    <row r="79" spans="3:8" x14ac:dyDescent="0.3">
      <c r="D79" s="1" t="s">
        <v>378</v>
      </c>
    </row>
    <row r="80" spans="3:8" x14ac:dyDescent="0.3">
      <c r="D80" s="1" t="s">
        <v>278</v>
      </c>
      <c r="H80" s="1">
        <v>37</v>
      </c>
    </row>
    <row r="81" spans="3:7" x14ac:dyDescent="0.3">
      <c r="C81" s="13" t="s">
        <v>319</v>
      </c>
      <c r="E81" s="1" t="s">
        <v>229</v>
      </c>
      <c r="F81" s="71">
        <v>54000</v>
      </c>
      <c r="G81" s="1" t="s">
        <v>230</v>
      </c>
    </row>
    <row r="82" spans="3:7" x14ac:dyDescent="0.3">
      <c r="D82" s="13" t="s">
        <v>320</v>
      </c>
      <c r="E82" s="1" t="s">
        <v>229</v>
      </c>
      <c r="F82" s="71">
        <v>20000</v>
      </c>
      <c r="G82" s="1" t="s">
        <v>230</v>
      </c>
    </row>
    <row r="83" spans="3:7" x14ac:dyDescent="0.3">
      <c r="D83" s="1" t="s">
        <v>317</v>
      </c>
    </row>
    <row r="84" spans="3:7" x14ac:dyDescent="0.3">
      <c r="D84" s="1" t="s">
        <v>321</v>
      </c>
    </row>
    <row r="85" spans="3:7" x14ac:dyDescent="0.3">
      <c r="D85" s="73" t="s">
        <v>539</v>
      </c>
      <c r="E85" s="1" t="s">
        <v>229</v>
      </c>
      <c r="F85" s="71">
        <v>24000</v>
      </c>
      <c r="G85" s="1" t="s">
        <v>230</v>
      </c>
    </row>
    <row r="86" spans="3:7" x14ac:dyDescent="0.3">
      <c r="D86" s="1" t="s">
        <v>317</v>
      </c>
    </row>
    <row r="87" spans="3:7" x14ac:dyDescent="0.3">
      <c r="D87" s="1" t="s">
        <v>321</v>
      </c>
    </row>
    <row r="88" spans="3:7" x14ac:dyDescent="0.3">
      <c r="D88" s="1" t="s">
        <v>278</v>
      </c>
    </row>
    <row r="89" spans="3:7" x14ac:dyDescent="0.3">
      <c r="D89" s="13" t="s">
        <v>441</v>
      </c>
      <c r="E89" s="1" t="s">
        <v>229</v>
      </c>
      <c r="F89" s="71">
        <v>10000</v>
      </c>
      <c r="G89" s="1" t="s">
        <v>230</v>
      </c>
    </row>
    <row r="90" spans="3:7" x14ac:dyDescent="0.3">
      <c r="D90" s="1" t="s">
        <v>317</v>
      </c>
    </row>
    <row r="91" spans="3:7" x14ac:dyDescent="0.3">
      <c r="D91" s="1" t="s">
        <v>442</v>
      </c>
    </row>
    <row r="92" spans="3:7" x14ac:dyDescent="0.3">
      <c r="D92" s="1" t="s">
        <v>378</v>
      </c>
    </row>
    <row r="93" spans="3:7" x14ac:dyDescent="0.3">
      <c r="D93" s="1" t="s">
        <v>278</v>
      </c>
    </row>
    <row r="94" spans="3:7" x14ac:dyDescent="0.3">
      <c r="C94" s="13" t="s">
        <v>322</v>
      </c>
      <c r="E94" s="1" t="s">
        <v>229</v>
      </c>
      <c r="F94" s="71">
        <v>40000</v>
      </c>
      <c r="G94" s="1" t="s">
        <v>230</v>
      </c>
    </row>
    <row r="95" spans="3:7" x14ac:dyDescent="0.3">
      <c r="D95" s="1" t="s">
        <v>317</v>
      </c>
    </row>
    <row r="96" spans="3:7" x14ac:dyDescent="0.3">
      <c r="D96" s="1" t="s">
        <v>318</v>
      </c>
    </row>
    <row r="97" spans="3:9" x14ac:dyDescent="0.3">
      <c r="D97" s="1" t="s">
        <v>378</v>
      </c>
    </row>
    <row r="98" spans="3:9" x14ac:dyDescent="0.3">
      <c r="D98" s="1" t="s">
        <v>278</v>
      </c>
    </row>
    <row r="99" spans="3:9" x14ac:dyDescent="0.3">
      <c r="C99" s="13" t="s">
        <v>323</v>
      </c>
      <c r="E99" s="1" t="s">
        <v>229</v>
      </c>
      <c r="F99" s="71">
        <v>20000</v>
      </c>
      <c r="G99" s="1" t="s">
        <v>230</v>
      </c>
    </row>
    <row r="100" spans="3:9" x14ac:dyDescent="0.3">
      <c r="D100" s="1" t="s">
        <v>317</v>
      </c>
    </row>
    <row r="101" spans="3:9" x14ac:dyDescent="0.3">
      <c r="D101" s="1" t="s">
        <v>321</v>
      </c>
    </row>
    <row r="102" spans="3:9" x14ac:dyDescent="0.3">
      <c r="D102" s="1" t="s">
        <v>378</v>
      </c>
    </row>
    <row r="103" spans="3:9" x14ac:dyDescent="0.3">
      <c r="D103" s="1" t="s">
        <v>278</v>
      </c>
    </row>
    <row r="104" spans="3:9" x14ac:dyDescent="0.3">
      <c r="C104" s="1" t="s">
        <v>17</v>
      </c>
      <c r="E104" s="1" t="s">
        <v>229</v>
      </c>
      <c r="F104" s="71">
        <v>200000</v>
      </c>
      <c r="G104" s="1" t="s">
        <v>230</v>
      </c>
    </row>
    <row r="105" spans="3:9" x14ac:dyDescent="0.3">
      <c r="D105" s="1" t="s">
        <v>324</v>
      </c>
    </row>
    <row r="106" spans="3:9" x14ac:dyDescent="0.3">
      <c r="D106" s="1" t="s">
        <v>278</v>
      </c>
    </row>
    <row r="107" spans="3:9" s="5" customFormat="1" x14ac:dyDescent="0.3">
      <c r="C107" s="5" t="s">
        <v>18</v>
      </c>
      <c r="E107" s="5" t="s">
        <v>59</v>
      </c>
      <c r="F107" s="72">
        <f>F108+F112+F116+F121+F124+F127</f>
        <v>820000</v>
      </c>
      <c r="G107" s="5" t="s">
        <v>230</v>
      </c>
      <c r="I107" s="72"/>
    </row>
    <row r="108" spans="3:9" x14ac:dyDescent="0.3">
      <c r="C108" s="1" t="s">
        <v>100</v>
      </c>
      <c r="E108" s="1" t="s">
        <v>229</v>
      </c>
      <c r="F108" s="71">
        <v>350000</v>
      </c>
      <c r="G108" s="1" t="s">
        <v>230</v>
      </c>
    </row>
    <row r="109" spans="3:9" x14ac:dyDescent="0.3">
      <c r="D109" s="1" t="s">
        <v>325</v>
      </c>
    </row>
    <row r="110" spans="3:9" x14ac:dyDescent="0.3">
      <c r="D110" s="1" t="s">
        <v>326</v>
      </c>
    </row>
    <row r="111" spans="3:9" x14ac:dyDescent="0.3">
      <c r="D111" s="1" t="s">
        <v>278</v>
      </c>
    </row>
    <row r="112" spans="3:9" x14ac:dyDescent="0.3">
      <c r="C112" s="1" t="s">
        <v>101</v>
      </c>
      <c r="E112" s="1" t="s">
        <v>229</v>
      </c>
      <c r="F112" s="71">
        <v>40000</v>
      </c>
      <c r="G112" s="1" t="s">
        <v>230</v>
      </c>
    </row>
    <row r="113" spans="3:8" x14ac:dyDescent="0.3">
      <c r="D113" s="1" t="s">
        <v>327</v>
      </c>
    </row>
    <row r="114" spans="3:8" x14ac:dyDescent="0.3">
      <c r="D114" s="1" t="s">
        <v>328</v>
      </c>
    </row>
    <row r="115" spans="3:8" x14ac:dyDescent="0.3">
      <c r="D115" s="1" t="s">
        <v>278</v>
      </c>
    </row>
    <row r="116" spans="3:8" x14ac:dyDescent="0.3">
      <c r="C116" s="1" t="s">
        <v>102</v>
      </c>
      <c r="E116" s="1" t="s">
        <v>229</v>
      </c>
      <c r="F116" s="71">
        <v>40000</v>
      </c>
      <c r="G116" s="1" t="s">
        <v>230</v>
      </c>
    </row>
    <row r="117" spans="3:8" x14ac:dyDescent="0.3">
      <c r="D117" s="1" t="s">
        <v>329</v>
      </c>
    </row>
    <row r="118" spans="3:8" x14ac:dyDescent="0.3">
      <c r="D118" s="1" t="s">
        <v>330</v>
      </c>
    </row>
    <row r="119" spans="3:8" x14ac:dyDescent="0.3">
      <c r="D119" s="1" t="s">
        <v>278</v>
      </c>
    </row>
    <row r="120" spans="3:8" x14ac:dyDescent="0.3">
      <c r="H120" s="1">
        <v>38</v>
      </c>
    </row>
    <row r="121" spans="3:8" x14ac:dyDescent="0.3">
      <c r="C121" s="1" t="s">
        <v>103</v>
      </c>
      <c r="E121" s="1" t="s">
        <v>229</v>
      </c>
      <c r="F121" s="71">
        <v>300000</v>
      </c>
      <c r="G121" s="1" t="s">
        <v>230</v>
      </c>
    </row>
    <row r="122" spans="3:8" x14ac:dyDescent="0.3">
      <c r="D122" s="1" t="s">
        <v>331</v>
      </c>
    </row>
    <row r="123" spans="3:8" x14ac:dyDescent="0.3">
      <c r="D123" s="1" t="s">
        <v>278</v>
      </c>
    </row>
    <row r="124" spans="3:8" x14ac:dyDescent="0.3">
      <c r="C124" s="1" t="s">
        <v>104</v>
      </c>
      <c r="E124" s="1" t="s">
        <v>229</v>
      </c>
      <c r="F124" s="71">
        <v>20000</v>
      </c>
      <c r="G124" s="1" t="s">
        <v>230</v>
      </c>
    </row>
    <row r="125" spans="3:8" x14ac:dyDescent="0.3">
      <c r="D125" s="1" t="s">
        <v>332</v>
      </c>
    </row>
    <row r="126" spans="3:8" x14ac:dyDescent="0.3">
      <c r="D126" s="1" t="s">
        <v>278</v>
      </c>
    </row>
    <row r="127" spans="3:8" x14ac:dyDescent="0.3">
      <c r="C127" s="1" t="s">
        <v>105</v>
      </c>
      <c r="E127" s="1" t="s">
        <v>229</v>
      </c>
      <c r="F127" s="71">
        <v>70000</v>
      </c>
      <c r="G127" s="1" t="s">
        <v>230</v>
      </c>
    </row>
    <row r="128" spans="3:8" x14ac:dyDescent="0.3">
      <c r="D128" s="1" t="s">
        <v>333</v>
      </c>
    </row>
    <row r="129" spans="2:9" x14ac:dyDescent="0.3">
      <c r="D129" s="1" t="s">
        <v>278</v>
      </c>
    </row>
    <row r="130" spans="2:9" s="5" customFormat="1" x14ac:dyDescent="0.3">
      <c r="C130" s="5" t="s">
        <v>19</v>
      </c>
      <c r="E130" s="5" t="s">
        <v>59</v>
      </c>
      <c r="F130" s="72">
        <f>F131+F134+F137+F140</f>
        <v>255000</v>
      </c>
      <c r="G130" s="5" t="s">
        <v>230</v>
      </c>
      <c r="I130" s="72"/>
    </row>
    <row r="131" spans="2:9" x14ac:dyDescent="0.3">
      <c r="C131" s="1" t="s">
        <v>20</v>
      </c>
      <c r="E131" s="1" t="s">
        <v>229</v>
      </c>
      <c r="F131" s="71">
        <v>200000</v>
      </c>
      <c r="G131" s="1" t="s">
        <v>230</v>
      </c>
    </row>
    <row r="132" spans="2:9" x14ac:dyDescent="0.3">
      <c r="D132" s="1" t="s">
        <v>339</v>
      </c>
    </row>
    <row r="133" spans="2:9" x14ac:dyDescent="0.3">
      <c r="D133" s="1" t="s">
        <v>278</v>
      </c>
    </row>
    <row r="134" spans="2:9" x14ac:dyDescent="0.3">
      <c r="C134" s="1" t="s">
        <v>193</v>
      </c>
      <c r="E134" s="1" t="s">
        <v>229</v>
      </c>
      <c r="F134" s="71">
        <v>5000</v>
      </c>
      <c r="G134" s="1" t="s">
        <v>230</v>
      </c>
    </row>
    <row r="135" spans="2:9" x14ac:dyDescent="0.3">
      <c r="D135" s="1" t="s">
        <v>340</v>
      </c>
    </row>
    <row r="136" spans="2:9" x14ac:dyDescent="0.3">
      <c r="D136" s="1" t="s">
        <v>278</v>
      </c>
    </row>
    <row r="137" spans="2:9" x14ac:dyDescent="0.3">
      <c r="C137" s="1" t="s">
        <v>194</v>
      </c>
      <c r="E137" s="1" t="s">
        <v>229</v>
      </c>
      <c r="F137" s="71">
        <v>30000</v>
      </c>
      <c r="G137" s="1" t="s">
        <v>230</v>
      </c>
    </row>
    <row r="138" spans="2:9" x14ac:dyDescent="0.3">
      <c r="D138" s="1" t="s">
        <v>341</v>
      </c>
    </row>
    <row r="139" spans="2:9" x14ac:dyDescent="0.3">
      <c r="D139" s="1" t="s">
        <v>278</v>
      </c>
    </row>
    <row r="140" spans="2:9" x14ac:dyDescent="0.3">
      <c r="C140" s="1" t="s">
        <v>342</v>
      </c>
      <c r="E140" s="1" t="s">
        <v>229</v>
      </c>
      <c r="F140" s="71">
        <v>20000</v>
      </c>
      <c r="G140" s="1" t="s">
        <v>230</v>
      </c>
    </row>
    <row r="141" spans="2:9" x14ac:dyDescent="0.3">
      <c r="D141" s="1" t="s">
        <v>343</v>
      </c>
    </row>
    <row r="142" spans="2:9" x14ac:dyDescent="0.3">
      <c r="D142" s="1" t="s">
        <v>278</v>
      </c>
    </row>
    <row r="143" spans="2:9" s="5" customFormat="1" x14ac:dyDescent="0.3">
      <c r="B143" s="5" t="s">
        <v>25</v>
      </c>
      <c r="E143" s="5" t="s">
        <v>59</v>
      </c>
      <c r="F143" s="72">
        <f>F144</f>
        <v>63000</v>
      </c>
      <c r="G143" s="5" t="s">
        <v>230</v>
      </c>
      <c r="I143" s="72"/>
    </row>
    <row r="144" spans="2:9" s="5" customFormat="1" x14ac:dyDescent="0.3">
      <c r="C144" s="5" t="s">
        <v>26</v>
      </c>
      <c r="E144" s="5" t="s">
        <v>59</v>
      </c>
      <c r="F144" s="72">
        <f>F146</f>
        <v>63000</v>
      </c>
      <c r="G144" s="5" t="s">
        <v>230</v>
      </c>
      <c r="I144" s="72"/>
    </row>
    <row r="145" spans="2:9" x14ac:dyDescent="0.3">
      <c r="C145" s="1" t="s">
        <v>27</v>
      </c>
    </row>
    <row r="146" spans="2:9" x14ac:dyDescent="0.3">
      <c r="C146" s="13" t="s">
        <v>353</v>
      </c>
      <c r="E146" s="1" t="s">
        <v>229</v>
      </c>
      <c r="F146" s="71">
        <v>63000</v>
      </c>
      <c r="G146" s="1" t="s">
        <v>230</v>
      </c>
    </row>
    <row r="147" spans="2:9" x14ac:dyDescent="0.3">
      <c r="D147" s="1" t="s">
        <v>430</v>
      </c>
      <c r="F147" s="71">
        <v>21000</v>
      </c>
      <c r="G147" s="1" t="s">
        <v>230</v>
      </c>
    </row>
    <row r="148" spans="2:9" x14ac:dyDescent="0.3">
      <c r="D148" s="1" t="s">
        <v>354</v>
      </c>
    </row>
    <row r="149" spans="2:9" x14ac:dyDescent="0.3">
      <c r="D149" s="1" t="s">
        <v>355</v>
      </c>
    </row>
    <row r="150" spans="2:9" x14ac:dyDescent="0.3">
      <c r="D150" s="1" t="s">
        <v>378</v>
      </c>
    </row>
    <row r="151" spans="2:9" x14ac:dyDescent="0.3">
      <c r="D151" s="1" t="s">
        <v>278</v>
      </c>
    </row>
    <row r="152" spans="2:9" s="5" customFormat="1" x14ac:dyDescent="0.3">
      <c r="B152" s="5" t="s">
        <v>32</v>
      </c>
      <c r="E152" s="5" t="s">
        <v>59</v>
      </c>
      <c r="F152" s="72">
        <f>F153</f>
        <v>45000</v>
      </c>
      <c r="G152" s="5" t="s">
        <v>230</v>
      </c>
      <c r="I152" s="72"/>
    </row>
    <row r="153" spans="2:9" s="5" customFormat="1" x14ac:dyDescent="0.3">
      <c r="C153" s="5" t="s">
        <v>33</v>
      </c>
      <c r="E153" s="5" t="s">
        <v>59</v>
      </c>
      <c r="F153" s="72">
        <f>F154+F158</f>
        <v>45000</v>
      </c>
      <c r="G153" s="5" t="s">
        <v>230</v>
      </c>
      <c r="I153" s="72"/>
    </row>
    <row r="154" spans="2:9" x14ac:dyDescent="0.3">
      <c r="C154" s="1" t="s">
        <v>111</v>
      </c>
      <c r="E154" s="1" t="s">
        <v>229</v>
      </c>
      <c r="F154" s="71">
        <v>20000</v>
      </c>
      <c r="G154" s="1" t="s">
        <v>230</v>
      </c>
    </row>
    <row r="155" spans="2:9" x14ac:dyDescent="0.3">
      <c r="D155" s="1" t="s">
        <v>431</v>
      </c>
    </row>
    <row r="156" spans="2:9" x14ac:dyDescent="0.3">
      <c r="D156" s="1" t="s">
        <v>432</v>
      </c>
    </row>
    <row r="157" spans="2:9" x14ac:dyDescent="0.3">
      <c r="D157" s="1" t="s">
        <v>278</v>
      </c>
    </row>
    <row r="158" spans="2:9" x14ac:dyDescent="0.3">
      <c r="C158" s="1" t="s">
        <v>34</v>
      </c>
      <c r="E158" s="1" t="s">
        <v>229</v>
      </c>
      <c r="F158" s="71">
        <v>25000</v>
      </c>
      <c r="G158" s="1" t="s">
        <v>230</v>
      </c>
    </row>
    <row r="159" spans="2:9" x14ac:dyDescent="0.3">
      <c r="D159" s="1" t="s">
        <v>445</v>
      </c>
    </row>
    <row r="160" spans="2:9" x14ac:dyDescent="0.3">
      <c r="D160" s="1" t="s">
        <v>278</v>
      </c>
      <c r="H160" s="1">
        <v>39</v>
      </c>
    </row>
    <row r="161" spans="1:9" s="5" customFormat="1" x14ac:dyDescent="0.3">
      <c r="A161" s="291" t="s">
        <v>116</v>
      </c>
      <c r="B161" s="291"/>
      <c r="C161" s="291"/>
      <c r="D161" s="291"/>
      <c r="E161" s="291"/>
      <c r="F161" s="291"/>
      <c r="G161" s="291"/>
      <c r="I161" s="72"/>
    </row>
    <row r="162" spans="1:9" s="5" customFormat="1" x14ac:dyDescent="0.3">
      <c r="A162" s="5" t="s">
        <v>120</v>
      </c>
      <c r="E162" s="5" t="s">
        <v>59</v>
      </c>
      <c r="F162" s="72">
        <f>F163+F214</f>
        <v>648000</v>
      </c>
      <c r="G162" s="5" t="s">
        <v>230</v>
      </c>
      <c r="I162" s="72"/>
    </row>
    <row r="163" spans="1:9" s="5" customFormat="1" x14ac:dyDescent="0.3">
      <c r="B163" s="5" t="s">
        <v>192</v>
      </c>
      <c r="E163" s="5" t="s">
        <v>59</v>
      </c>
      <c r="F163" s="72">
        <f>F164+F201</f>
        <v>616000</v>
      </c>
      <c r="G163" s="5" t="s">
        <v>230</v>
      </c>
      <c r="I163" s="72"/>
    </row>
    <row r="164" spans="1:9" s="5" customFormat="1" x14ac:dyDescent="0.3">
      <c r="C164" s="5" t="s">
        <v>16</v>
      </c>
      <c r="E164" s="5" t="s">
        <v>59</v>
      </c>
      <c r="F164" s="72">
        <f>F165+F170+F181+F196</f>
        <v>496000</v>
      </c>
      <c r="G164" s="5" t="s">
        <v>230</v>
      </c>
      <c r="I164" s="72"/>
    </row>
    <row r="165" spans="1:9" x14ac:dyDescent="0.3">
      <c r="C165" s="1" t="s">
        <v>97</v>
      </c>
      <c r="E165" s="1" t="s">
        <v>229</v>
      </c>
      <c r="F165" s="71">
        <v>216000</v>
      </c>
      <c r="G165" s="1" t="s">
        <v>230</v>
      </c>
    </row>
    <row r="166" spans="1:9" x14ac:dyDescent="0.3">
      <c r="D166" s="1" t="s">
        <v>280</v>
      </c>
    </row>
    <row r="167" spans="1:9" x14ac:dyDescent="0.3">
      <c r="D167" s="1" t="s">
        <v>281</v>
      </c>
    </row>
    <row r="168" spans="1:9" x14ac:dyDescent="0.3">
      <c r="D168" s="1" t="s">
        <v>278</v>
      </c>
    </row>
    <row r="169" spans="1:9" x14ac:dyDescent="0.3">
      <c r="C169" s="1" t="s">
        <v>282</v>
      </c>
    </row>
    <row r="170" spans="1:9" x14ac:dyDescent="0.3">
      <c r="C170" s="13" t="s">
        <v>283</v>
      </c>
      <c r="E170" s="1" t="s">
        <v>229</v>
      </c>
      <c r="F170" s="71">
        <v>100000</v>
      </c>
      <c r="G170" s="1" t="s">
        <v>230</v>
      </c>
    </row>
    <row r="171" spans="1:9" x14ac:dyDescent="0.3">
      <c r="D171" s="1" t="s">
        <v>388</v>
      </c>
      <c r="E171" s="1" t="s">
        <v>229</v>
      </c>
      <c r="F171" s="71">
        <v>90000</v>
      </c>
      <c r="G171" s="1" t="s">
        <v>230</v>
      </c>
    </row>
    <row r="172" spans="1:9" x14ac:dyDescent="0.3">
      <c r="D172" s="1" t="s">
        <v>387</v>
      </c>
    </row>
    <row r="173" spans="1:9" x14ac:dyDescent="0.3">
      <c r="D173" s="1" t="s">
        <v>389</v>
      </c>
    </row>
    <row r="174" spans="1:9" x14ac:dyDescent="0.3">
      <c r="D174" s="1" t="s">
        <v>378</v>
      </c>
    </row>
    <row r="175" spans="1:9" x14ac:dyDescent="0.3">
      <c r="D175" s="1" t="s">
        <v>278</v>
      </c>
    </row>
    <row r="176" spans="1:9" x14ac:dyDescent="0.3">
      <c r="D176" s="1" t="s">
        <v>390</v>
      </c>
      <c r="E176" s="1" t="s">
        <v>229</v>
      </c>
      <c r="F176" s="71">
        <v>10000</v>
      </c>
      <c r="G176" s="1" t="s">
        <v>230</v>
      </c>
    </row>
    <row r="177" spans="3:7" x14ac:dyDescent="0.3">
      <c r="D177" s="1" t="s">
        <v>284</v>
      </c>
    </row>
    <row r="178" spans="3:7" x14ac:dyDescent="0.3">
      <c r="D178" s="1" t="s">
        <v>285</v>
      </c>
    </row>
    <row r="179" spans="3:7" x14ac:dyDescent="0.3">
      <c r="D179" s="1" t="s">
        <v>378</v>
      </c>
    </row>
    <row r="180" spans="3:7" x14ac:dyDescent="0.3">
      <c r="D180" s="1" t="s">
        <v>278</v>
      </c>
    </row>
    <row r="181" spans="3:7" x14ac:dyDescent="0.3">
      <c r="C181" s="13" t="s">
        <v>286</v>
      </c>
      <c r="E181" s="1" t="s">
        <v>229</v>
      </c>
      <c r="F181" s="71">
        <f>F182+F186+F192</f>
        <v>110000</v>
      </c>
      <c r="G181" s="1" t="s">
        <v>230</v>
      </c>
    </row>
    <row r="182" spans="3:7" x14ac:dyDescent="0.3">
      <c r="D182" s="1" t="s">
        <v>391</v>
      </c>
      <c r="E182" s="1" t="s">
        <v>229</v>
      </c>
      <c r="F182" s="71">
        <v>20000</v>
      </c>
      <c r="G182" s="1" t="s">
        <v>230</v>
      </c>
    </row>
    <row r="183" spans="3:7" x14ac:dyDescent="0.3">
      <c r="D183" s="1" t="s">
        <v>433</v>
      </c>
    </row>
    <row r="184" spans="3:7" x14ac:dyDescent="0.3">
      <c r="D184" s="1" t="s">
        <v>378</v>
      </c>
    </row>
    <row r="185" spans="3:7" x14ac:dyDescent="0.3">
      <c r="D185" s="1" t="s">
        <v>278</v>
      </c>
    </row>
    <row r="186" spans="3:7" x14ac:dyDescent="0.3">
      <c r="D186" s="1" t="s">
        <v>450</v>
      </c>
      <c r="E186" s="1" t="s">
        <v>229</v>
      </c>
      <c r="F186" s="71">
        <v>20000</v>
      </c>
      <c r="G186" s="1" t="s">
        <v>230</v>
      </c>
    </row>
    <row r="187" spans="3:7" x14ac:dyDescent="0.3">
      <c r="D187" s="1" t="s">
        <v>284</v>
      </c>
    </row>
    <row r="188" spans="3:7" x14ac:dyDescent="0.3">
      <c r="D188" s="1" t="s">
        <v>285</v>
      </c>
    </row>
    <row r="189" spans="3:7" x14ac:dyDescent="0.3">
      <c r="D189" s="1" t="s">
        <v>378</v>
      </c>
    </row>
    <row r="190" spans="3:7" x14ac:dyDescent="0.3">
      <c r="D190" s="1" t="s">
        <v>278</v>
      </c>
    </row>
    <row r="191" spans="3:7" x14ac:dyDescent="0.3">
      <c r="D191" s="1" t="s">
        <v>278</v>
      </c>
    </row>
    <row r="192" spans="3:7" x14ac:dyDescent="0.3">
      <c r="D192" s="1" t="s">
        <v>663</v>
      </c>
      <c r="E192" s="1" t="s">
        <v>229</v>
      </c>
      <c r="F192" s="71">
        <v>70000</v>
      </c>
      <c r="G192" s="1" t="s">
        <v>230</v>
      </c>
    </row>
    <row r="193" spans="3:9" x14ac:dyDescent="0.3">
      <c r="D193" s="1" t="s">
        <v>664</v>
      </c>
    </row>
    <row r="194" spans="3:9" x14ac:dyDescent="0.3">
      <c r="D194" s="1" t="s">
        <v>378</v>
      </c>
    </row>
    <row r="195" spans="3:9" x14ac:dyDescent="0.3">
      <c r="D195" s="1" t="s">
        <v>278</v>
      </c>
    </row>
    <row r="196" spans="3:9" x14ac:dyDescent="0.3">
      <c r="C196" s="1" t="s">
        <v>17</v>
      </c>
      <c r="E196" s="1" t="s">
        <v>229</v>
      </c>
      <c r="F196" s="71">
        <v>70000</v>
      </c>
      <c r="G196" s="1" t="s">
        <v>230</v>
      </c>
    </row>
    <row r="197" spans="3:9" x14ac:dyDescent="0.3">
      <c r="D197" s="1" t="s">
        <v>324</v>
      </c>
    </row>
    <row r="198" spans="3:9" x14ac:dyDescent="0.3">
      <c r="D198" s="1" t="s">
        <v>278</v>
      </c>
    </row>
    <row r="200" spans="3:9" x14ac:dyDescent="0.3">
      <c r="H200" s="1">
        <v>40</v>
      </c>
    </row>
    <row r="201" spans="3:9" s="5" customFormat="1" x14ac:dyDescent="0.3">
      <c r="C201" s="5" t="s">
        <v>18</v>
      </c>
      <c r="E201" s="5" t="s">
        <v>59</v>
      </c>
      <c r="F201" s="72">
        <f>F202+F205+F208+F211</f>
        <v>120000</v>
      </c>
      <c r="G201" s="5" t="s">
        <v>230</v>
      </c>
      <c r="I201" s="72"/>
    </row>
    <row r="202" spans="3:9" x14ac:dyDescent="0.3">
      <c r="C202" s="1" t="s">
        <v>117</v>
      </c>
      <c r="E202" s="1" t="s">
        <v>229</v>
      </c>
      <c r="F202" s="71">
        <v>20000</v>
      </c>
      <c r="G202" s="1" t="s">
        <v>230</v>
      </c>
    </row>
    <row r="203" spans="3:9" x14ac:dyDescent="0.3">
      <c r="D203" s="1" t="s">
        <v>287</v>
      </c>
    </row>
    <row r="204" spans="3:9" x14ac:dyDescent="0.3">
      <c r="D204" s="1" t="s">
        <v>278</v>
      </c>
    </row>
    <row r="205" spans="3:9" x14ac:dyDescent="0.3">
      <c r="C205" s="1" t="s">
        <v>134</v>
      </c>
      <c r="E205" s="1" t="s">
        <v>229</v>
      </c>
      <c r="F205" s="71">
        <v>10000</v>
      </c>
      <c r="G205" s="1" t="s">
        <v>230</v>
      </c>
    </row>
    <row r="206" spans="3:9" x14ac:dyDescent="0.3">
      <c r="D206" s="1" t="s">
        <v>288</v>
      </c>
    </row>
    <row r="207" spans="3:9" x14ac:dyDescent="0.3">
      <c r="D207" s="1" t="s">
        <v>278</v>
      </c>
    </row>
    <row r="208" spans="3:9" x14ac:dyDescent="0.3">
      <c r="C208" s="1" t="s">
        <v>118</v>
      </c>
      <c r="E208" s="1" t="s">
        <v>229</v>
      </c>
      <c r="F208" s="71">
        <v>60000</v>
      </c>
      <c r="G208" s="1" t="s">
        <v>230</v>
      </c>
    </row>
    <row r="209" spans="2:9" x14ac:dyDescent="0.3">
      <c r="D209" s="1" t="s">
        <v>289</v>
      </c>
    </row>
    <row r="210" spans="2:9" x14ac:dyDescent="0.3">
      <c r="D210" s="1" t="s">
        <v>278</v>
      </c>
    </row>
    <row r="211" spans="2:9" x14ac:dyDescent="0.3">
      <c r="C211" s="1" t="s">
        <v>290</v>
      </c>
      <c r="E211" s="1" t="s">
        <v>229</v>
      </c>
      <c r="F211" s="71">
        <v>30000</v>
      </c>
      <c r="G211" s="1" t="s">
        <v>230</v>
      </c>
    </row>
    <row r="212" spans="2:9" x14ac:dyDescent="0.3">
      <c r="D212" s="1" t="s">
        <v>291</v>
      </c>
    </row>
    <row r="213" spans="2:9" x14ac:dyDescent="0.3">
      <c r="D213" s="1" t="s">
        <v>278</v>
      </c>
    </row>
    <row r="214" spans="2:9" s="5" customFormat="1" x14ac:dyDescent="0.3">
      <c r="B214" s="5" t="s">
        <v>25</v>
      </c>
      <c r="E214" s="5" t="s">
        <v>59</v>
      </c>
      <c r="F214" s="72">
        <f>F215</f>
        <v>32000</v>
      </c>
      <c r="G214" s="5" t="s">
        <v>230</v>
      </c>
      <c r="I214" s="72"/>
    </row>
    <row r="215" spans="2:9" s="5" customFormat="1" x14ac:dyDescent="0.3">
      <c r="C215" s="5" t="s">
        <v>26</v>
      </c>
      <c r="E215" s="5" t="s">
        <v>59</v>
      </c>
      <c r="F215" s="72">
        <f>F217</f>
        <v>32000</v>
      </c>
      <c r="G215" s="5" t="s">
        <v>230</v>
      </c>
      <c r="I215" s="72"/>
    </row>
    <row r="216" spans="2:9" x14ac:dyDescent="0.3">
      <c r="C216" s="1" t="s">
        <v>28</v>
      </c>
    </row>
    <row r="217" spans="2:9" x14ac:dyDescent="0.3">
      <c r="C217" s="13" t="s">
        <v>292</v>
      </c>
      <c r="E217" s="1" t="s">
        <v>229</v>
      </c>
      <c r="F217" s="71">
        <v>32000</v>
      </c>
      <c r="G217" s="1" t="s">
        <v>230</v>
      </c>
    </row>
    <row r="218" spans="2:9" x14ac:dyDescent="0.3">
      <c r="D218" s="1" t="s">
        <v>293</v>
      </c>
    </row>
    <row r="219" spans="2:9" x14ac:dyDescent="0.3">
      <c r="D219" s="1" t="s">
        <v>392</v>
      </c>
    </row>
    <row r="220" spans="2:9" x14ac:dyDescent="0.3">
      <c r="D220" s="1" t="s">
        <v>378</v>
      </c>
    </row>
    <row r="221" spans="2:9" x14ac:dyDescent="0.3">
      <c r="D221" s="1" t="s">
        <v>278</v>
      </c>
    </row>
    <row r="240" spans="8:8" x14ac:dyDescent="0.3">
      <c r="H240" s="1">
        <v>41</v>
      </c>
    </row>
    <row r="241" spans="1:9" s="5" customFormat="1" x14ac:dyDescent="0.3">
      <c r="A241" s="291" t="s">
        <v>126</v>
      </c>
      <c r="B241" s="291"/>
      <c r="C241" s="291"/>
      <c r="D241" s="291"/>
      <c r="E241" s="291"/>
      <c r="F241" s="291"/>
      <c r="G241" s="291"/>
      <c r="I241" s="72"/>
    </row>
    <row r="242" spans="1:9" s="5" customFormat="1" x14ac:dyDescent="0.3">
      <c r="A242" s="5" t="s">
        <v>127</v>
      </c>
      <c r="E242" s="5" t="s">
        <v>59</v>
      </c>
      <c r="F242" s="72">
        <f>F243+F269</f>
        <v>642000</v>
      </c>
      <c r="G242" s="5" t="s">
        <v>230</v>
      </c>
      <c r="I242" s="72"/>
    </row>
    <row r="243" spans="1:9" s="5" customFormat="1" x14ac:dyDescent="0.3">
      <c r="B243" s="5" t="s">
        <v>192</v>
      </c>
      <c r="E243" s="5" t="s">
        <v>59</v>
      </c>
      <c r="F243" s="72">
        <f>F244</f>
        <v>447000</v>
      </c>
      <c r="G243" s="5" t="s">
        <v>230</v>
      </c>
      <c r="I243" s="72"/>
    </row>
    <row r="244" spans="1:9" s="5" customFormat="1" x14ac:dyDescent="0.3">
      <c r="C244" s="5" t="s">
        <v>16</v>
      </c>
      <c r="E244" s="5" t="s">
        <v>59</v>
      </c>
      <c r="F244" s="72">
        <f>F245+F249+F254+F259+F264</f>
        <v>447000</v>
      </c>
      <c r="G244" s="5" t="s">
        <v>230</v>
      </c>
      <c r="I244" s="72"/>
    </row>
    <row r="245" spans="1:9" x14ac:dyDescent="0.3">
      <c r="C245" s="1" t="s">
        <v>97</v>
      </c>
      <c r="E245" s="1" t="s">
        <v>229</v>
      </c>
      <c r="F245" s="71">
        <v>180000</v>
      </c>
      <c r="G245" s="1" t="s">
        <v>230</v>
      </c>
    </row>
    <row r="246" spans="1:9" x14ac:dyDescent="0.3">
      <c r="D246" s="1" t="s">
        <v>382</v>
      </c>
    </row>
    <row r="247" spans="1:9" x14ac:dyDescent="0.3">
      <c r="D247" s="1" t="s">
        <v>278</v>
      </c>
    </row>
    <row r="248" spans="1:9" x14ac:dyDescent="0.3">
      <c r="C248" s="1" t="s">
        <v>282</v>
      </c>
    </row>
    <row r="249" spans="1:9" x14ac:dyDescent="0.3">
      <c r="C249" s="13" t="s">
        <v>383</v>
      </c>
      <c r="E249" s="1" t="s">
        <v>229</v>
      </c>
      <c r="F249" s="71">
        <v>82000</v>
      </c>
      <c r="G249" s="1" t="s">
        <v>230</v>
      </c>
    </row>
    <row r="250" spans="1:9" x14ac:dyDescent="0.3">
      <c r="D250" s="1" t="s">
        <v>434</v>
      </c>
    </row>
    <row r="251" spans="1:9" x14ac:dyDescent="0.3">
      <c r="D251" s="1" t="s">
        <v>384</v>
      </c>
    </row>
    <row r="252" spans="1:9" x14ac:dyDescent="0.3">
      <c r="D252" s="1" t="s">
        <v>385</v>
      </c>
    </row>
    <row r="253" spans="1:9" x14ac:dyDescent="0.3">
      <c r="D253" s="1" t="s">
        <v>278</v>
      </c>
    </row>
    <row r="254" spans="1:9" x14ac:dyDescent="0.3">
      <c r="C254" s="13" t="s">
        <v>386</v>
      </c>
      <c r="E254" s="1" t="s">
        <v>229</v>
      </c>
      <c r="F254" s="71">
        <v>15000</v>
      </c>
      <c r="G254" s="1" t="s">
        <v>230</v>
      </c>
    </row>
    <row r="255" spans="1:9" x14ac:dyDescent="0.3">
      <c r="D255" s="1" t="s">
        <v>317</v>
      </c>
    </row>
    <row r="256" spans="1:9" x14ac:dyDescent="0.3">
      <c r="D256" s="1" t="s">
        <v>321</v>
      </c>
    </row>
    <row r="257" spans="2:9" x14ac:dyDescent="0.3">
      <c r="D257" s="1" t="s">
        <v>385</v>
      </c>
    </row>
    <row r="258" spans="2:9" x14ac:dyDescent="0.3">
      <c r="D258" s="1" t="s">
        <v>278</v>
      </c>
    </row>
    <row r="259" spans="2:9" x14ac:dyDescent="0.3">
      <c r="C259" s="13" t="s">
        <v>560</v>
      </c>
      <c r="E259" s="1" t="s">
        <v>229</v>
      </c>
      <c r="F259" s="71">
        <v>20000</v>
      </c>
      <c r="G259" s="1" t="s">
        <v>230</v>
      </c>
    </row>
    <row r="260" spans="2:9" x14ac:dyDescent="0.3">
      <c r="D260" s="1" t="s">
        <v>317</v>
      </c>
    </row>
    <row r="261" spans="2:9" x14ac:dyDescent="0.3">
      <c r="D261" s="1" t="s">
        <v>321</v>
      </c>
    </row>
    <row r="262" spans="2:9" x14ac:dyDescent="0.3">
      <c r="D262" s="1" t="s">
        <v>378</v>
      </c>
    </row>
    <row r="263" spans="2:9" x14ac:dyDescent="0.3">
      <c r="D263" s="1" t="s">
        <v>278</v>
      </c>
    </row>
    <row r="264" spans="2:9" x14ac:dyDescent="0.3">
      <c r="C264" s="13" t="s">
        <v>561</v>
      </c>
      <c r="E264" s="1" t="s">
        <v>229</v>
      </c>
      <c r="F264" s="71">
        <v>150000</v>
      </c>
      <c r="G264" s="1" t="s">
        <v>230</v>
      </c>
    </row>
    <row r="265" spans="2:9" x14ac:dyDescent="0.3">
      <c r="D265" s="1" t="s">
        <v>317</v>
      </c>
    </row>
    <row r="266" spans="2:9" x14ac:dyDescent="0.3">
      <c r="D266" s="1" t="s">
        <v>562</v>
      </c>
    </row>
    <row r="267" spans="2:9" x14ac:dyDescent="0.3">
      <c r="D267" s="1" t="s">
        <v>378</v>
      </c>
    </row>
    <row r="268" spans="2:9" x14ac:dyDescent="0.3">
      <c r="D268" s="1" t="s">
        <v>278</v>
      </c>
    </row>
    <row r="269" spans="2:9" s="5" customFormat="1" x14ac:dyDescent="0.3">
      <c r="B269" s="5" t="s">
        <v>32</v>
      </c>
      <c r="E269" s="5" t="s">
        <v>59</v>
      </c>
      <c r="F269" s="72">
        <f>F270</f>
        <v>195000</v>
      </c>
      <c r="G269" s="5" t="s">
        <v>230</v>
      </c>
      <c r="I269" s="72"/>
    </row>
    <row r="270" spans="2:9" s="5" customFormat="1" x14ac:dyDescent="0.3">
      <c r="C270" s="5" t="s">
        <v>33</v>
      </c>
      <c r="E270" s="5" t="s">
        <v>59</v>
      </c>
      <c r="F270" s="72">
        <f>F271</f>
        <v>195000</v>
      </c>
      <c r="G270" s="5" t="s">
        <v>230</v>
      </c>
      <c r="I270" s="72"/>
    </row>
    <row r="271" spans="2:9" x14ac:dyDescent="0.3">
      <c r="C271" s="1" t="s">
        <v>197</v>
      </c>
      <c r="E271" s="1" t="s">
        <v>229</v>
      </c>
      <c r="F271" s="71">
        <v>195000</v>
      </c>
      <c r="G271" s="1" t="s">
        <v>230</v>
      </c>
    </row>
    <row r="272" spans="2:9" x14ac:dyDescent="0.3">
      <c r="D272" s="1" t="s">
        <v>435</v>
      </c>
    </row>
    <row r="273" spans="1:9" x14ac:dyDescent="0.3">
      <c r="D273" s="1" t="s">
        <v>278</v>
      </c>
    </row>
    <row r="280" spans="1:9" x14ac:dyDescent="0.3">
      <c r="H280" s="1">
        <v>42</v>
      </c>
    </row>
    <row r="281" spans="1:9" s="5" customFormat="1" x14ac:dyDescent="0.3">
      <c r="A281" s="291" t="s">
        <v>148</v>
      </c>
      <c r="B281" s="291"/>
      <c r="C281" s="291"/>
      <c r="D281" s="291"/>
      <c r="E281" s="291"/>
      <c r="F281" s="291"/>
      <c r="G281" s="291"/>
      <c r="I281" s="72"/>
    </row>
    <row r="282" spans="1:9" s="5" customFormat="1" x14ac:dyDescent="0.3">
      <c r="A282" s="5" t="s">
        <v>368</v>
      </c>
      <c r="E282" s="5" t="s">
        <v>59</v>
      </c>
      <c r="F282" s="72">
        <f>F283</f>
        <v>820000</v>
      </c>
      <c r="G282" s="5" t="s">
        <v>230</v>
      </c>
      <c r="I282" s="72"/>
    </row>
    <row r="283" spans="1:9" s="5" customFormat="1" x14ac:dyDescent="0.3">
      <c r="B283" s="5" t="s">
        <v>192</v>
      </c>
      <c r="E283" s="5" t="s">
        <v>59</v>
      </c>
      <c r="F283" s="72">
        <f>F284+F321+F326</f>
        <v>820000</v>
      </c>
      <c r="G283" s="5" t="s">
        <v>230</v>
      </c>
      <c r="I283" s="72"/>
    </row>
    <row r="284" spans="1:9" s="5" customFormat="1" x14ac:dyDescent="0.3">
      <c r="C284" s="5" t="s">
        <v>16</v>
      </c>
      <c r="E284" s="5" t="s">
        <v>59</v>
      </c>
      <c r="F284" s="72">
        <f>F286+F291+F314</f>
        <v>220000</v>
      </c>
      <c r="G284" s="5" t="s">
        <v>230</v>
      </c>
      <c r="I284" s="72"/>
    </row>
    <row r="285" spans="1:9" x14ac:dyDescent="0.3">
      <c r="C285" s="1" t="s">
        <v>282</v>
      </c>
    </row>
    <row r="286" spans="1:9" x14ac:dyDescent="0.3">
      <c r="C286" s="13" t="s">
        <v>369</v>
      </c>
      <c r="E286" s="1" t="s">
        <v>229</v>
      </c>
      <c r="F286" s="71">
        <v>10000</v>
      </c>
      <c r="G286" s="1" t="s">
        <v>230</v>
      </c>
    </row>
    <row r="287" spans="1:9" x14ac:dyDescent="0.3">
      <c r="D287" s="1" t="s">
        <v>317</v>
      </c>
    </row>
    <row r="288" spans="1:9" x14ac:dyDescent="0.3">
      <c r="D288" s="1" t="s">
        <v>321</v>
      </c>
    </row>
    <row r="289" spans="3:7" x14ac:dyDescent="0.3">
      <c r="D289" s="1" t="s">
        <v>375</v>
      </c>
    </row>
    <row r="290" spans="3:7" x14ac:dyDescent="0.3">
      <c r="D290" s="1" t="s">
        <v>278</v>
      </c>
    </row>
    <row r="291" spans="3:7" x14ac:dyDescent="0.3">
      <c r="C291" s="13" t="s">
        <v>370</v>
      </c>
      <c r="E291" s="1" t="s">
        <v>229</v>
      </c>
      <c r="F291" s="71">
        <v>110000</v>
      </c>
      <c r="G291" s="1" t="s">
        <v>230</v>
      </c>
    </row>
    <row r="292" spans="3:7" x14ac:dyDescent="0.3">
      <c r="D292" s="1" t="s">
        <v>371</v>
      </c>
      <c r="E292" s="1" t="s">
        <v>229</v>
      </c>
      <c r="F292" s="71">
        <v>20000</v>
      </c>
      <c r="G292" s="1" t="s">
        <v>230</v>
      </c>
    </row>
    <row r="293" spans="3:7" x14ac:dyDescent="0.3">
      <c r="D293" s="1" t="s">
        <v>317</v>
      </c>
    </row>
    <row r="294" spans="3:7" x14ac:dyDescent="0.3">
      <c r="D294" s="1" t="s">
        <v>321</v>
      </c>
    </row>
    <row r="295" spans="3:7" x14ac:dyDescent="0.3">
      <c r="D295" s="1" t="s">
        <v>278</v>
      </c>
    </row>
    <row r="296" spans="3:7" x14ac:dyDescent="0.3">
      <c r="D296" s="1" t="s">
        <v>372</v>
      </c>
      <c r="E296" s="1" t="s">
        <v>229</v>
      </c>
      <c r="F296" s="71">
        <v>20000</v>
      </c>
      <c r="G296" s="1" t="s">
        <v>230</v>
      </c>
    </row>
    <row r="297" spans="3:7" x14ac:dyDescent="0.3">
      <c r="D297" s="1" t="s">
        <v>317</v>
      </c>
    </row>
    <row r="298" spans="3:7" x14ac:dyDescent="0.3">
      <c r="D298" s="1" t="s">
        <v>321</v>
      </c>
    </row>
    <row r="299" spans="3:7" x14ac:dyDescent="0.3">
      <c r="D299" s="1" t="s">
        <v>278</v>
      </c>
    </row>
    <row r="300" spans="3:7" x14ac:dyDescent="0.3">
      <c r="D300" s="1" t="s">
        <v>374</v>
      </c>
      <c r="E300" s="1" t="s">
        <v>229</v>
      </c>
      <c r="F300" s="71">
        <v>20000</v>
      </c>
      <c r="G300" s="1" t="s">
        <v>230</v>
      </c>
    </row>
    <row r="301" spans="3:7" x14ac:dyDescent="0.3">
      <c r="D301" s="1" t="s">
        <v>317</v>
      </c>
    </row>
    <row r="302" spans="3:7" x14ac:dyDescent="0.3">
      <c r="D302" s="1" t="s">
        <v>321</v>
      </c>
    </row>
    <row r="303" spans="3:7" x14ac:dyDescent="0.3">
      <c r="D303" s="1" t="s">
        <v>278</v>
      </c>
    </row>
    <row r="304" spans="3:7" x14ac:dyDescent="0.3">
      <c r="D304" s="1" t="s">
        <v>373</v>
      </c>
      <c r="E304" s="1" t="s">
        <v>229</v>
      </c>
      <c r="F304" s="71">
        <v>20000</v>
      </c>
      <c r="G304" s="1" t="s">
        <v>230</v>
      </c>
    </row>
    <row r="305" spans="3:8" x14ac:dyDescent="0.3">
      <c r="D305" s="1" t="s">
        <v>317</v>
      </c>
    </row>
    <row r="306" spans="3:8" x14ac:dyDescent="0.3">
      <c r="D306" s="1" t="s">
        <v>321</v>
      </c>
    </row>
    <row r="307" spans="3:8" x14ac:dyDescent="0.3">
      <c r="D307" s="1" t="s">
        <v>375</v>
      </c>
    </row>
    <row r="308" spans="3:8" x14ac:dyDescent="0.3">
      <c r="D308" s="1" t="s">
        <v>278</v>
      </c>
    </row>
    <row r="309" spans="3:8" x14ac:dyDescent="0.3">
      <c r="D309" s="1" t="s">
        <v>452</v>
      </c>
      <c r="E309" s="1" t="s">
        <v>229</v>
      </c>
      <c r="F309" s="71">
        <v>30000</v>
      </c>
      <c r="G309" s="1" t="s">
        <v>230</v>
      </c>
    </row>
    <row r="310" spans="3:8" x14ac:dyDescent="0.3">
      <c r="D310" s="1" t="s">
        <v>451</v>
      </c>
    </row>
    <row r="311" spans="3:8" x14ac:dyDescent="0.3">
      <c r="D311" s="1" t="s">
        <v>453</v>
      </c>
    </row>
    <row r="312" spans="3:8" x14ac:dyDescent="0.3">
      <c r="D312" s="1" t="s">
        <v>375</v>
      </c>
    </row>
    <row r="313" spans="3:8" x14ac:dyDescent="0.3">
      <c r="D313" s="1" t="s">
        <v>278</v>
      </c>
    </row>
    <row r="314" spans="3:8" x14ac:dyDescent="0.3">
      <c r="C314" s="1" t="s">
        <v>17</v>
      </c>
      <c r="E314" s="1" t="s">
        <v>229</v>
      </c>
      <c r="F314" s="71">
        <v>100000</v>
      </c>
      <c r="G314" s="1" t="s">
        <v>230</v>
      </c>
    </row>
    <row r="315" spans="3:8" x14ac:dyDescent="0.3">
      <c r="D315" s="1" t="s">
        <v>324</v>
      </c>
    </row>
    <row r="316" spans="3:8" x14ac:dyDescent="0.3">
      <c r="D316" s="1" t="s">
        <v>278</v>
      </c>
    </row>
    <row r="320" spans="3:8" x14ac:dyDescent="0.3">
      <c r="H320" s="1">
        <v>43</v>
      </c>
    </row>
    <row r="321" spans="3:9" s="5" customFormat="1" x14ac:dyDescent="0.3">
      <c r="C321" s="5" t="s">
        <v>18</v>
      </c>
      <c r="E321" s="5" t="s">
        <v>59</v>
      </c>
      <c r="F321" s="72">
        <f>F322</f>
        <v>100000</v>
      </c>
      <c r="G321" s="5" t="s">
        <v>230</v>
      </c>
      <c r="I321" s="72"/>
    </row>
    <row r="322" spans="3:9" x14ac:dyDescent="0.3">
      <c r="C322" s="1" t="s">
        <v>149</v>
      </c>
      <c r="E322" s="1" t="s">
        <v>229</v>
      </c>
      <c r="F322" s="71">
        <v>100000</v>
      </c>
      <c r="G322" s="1" t="s">
        <v>230</v>
      </c>
    </row>
    <row r="323" spans="3:9" x14ac:dyDescent="0.3">
      <c r="D323" s="1" t="s">
        <v>379</v>
      </c>
    </row>
    <row r="324" spans="3:9" x14ac:dyDescent="0.3">
      <c r="D324" s="1" t="s">
        <v>380</v>
      </c>
    </row>
    <row r="325" spans="3:9" x14ac:dyDescent="0.3">
      <c r="D325" s="1" t="s">
        <v>278</v>
      </c>
    </row>
    <row r="326" spans="3:9" s="5" customFormat="1" x14ac:dyDescent="0.3">
      <c r="C326" s="5" t="s">
        <v>19</v>
      </c>
      <c r="E326" s="5" t="s">
        <v>59</v>
      </c>
      <c r="F326" s="72">
        <f>F327</f>
        <v>500000</v>
      </c>
      <c r="G326" s="5" t="s">
        <v>230</v>
      </c>
      <c r="I326" s="72"/>
    </row>
    <row r="327" spans="3:9" x14ac:dyDescent="0.3">
      <c r="C327" s="1" t="s">
        <v>20</v>
      </c>
      <c r="E327" s="1" t="s">
        <v>229</v>
      </c>
      <c r="F327" s="71">
        <v>500000</v>
      </c>
      <c r="G327" s="1" t="s">
        <v>230</v>
      </c>
    </row>
    <row r="328" spans="3:9" x14ac:dyDescent="0.3">
      <c r="D328" s="1" t="s">
        <v>381</v>
      </c>
    </row>
    <row r="329" spans="3:9" x14ac:dyDescent="0.3">
      <c r="D329" s="1" t="s">
        <v>278</v>
      </c>
    </row>
    <row r="360" spans="1:9" x14ac:dyDescent="0.3">
      <c r="H360" s="1">
        <v>44</v>
      </c>
    </row>
    <row r="361" spans="1:9" s="5" customFormat="1" x14ac:dyDescent="0.3">
      <c r="A361" s="291" t="s">
        <v>89</v>
      </c>
      <c r="B361" s="291"/>
      <c r="C361" s="291"/>
      <c r="D361" s="291"/>
      <c r="E361" s="291"/>
      <c r="F361" s="291"/>
      <c r="G361" s="291"/>
      <c r="I361" s="72"/>
    </row>
    <row r="362" spans="1:9" s="5" customFormat="1" x14ac:dyDescent="0.3">
      <c r="A362" s="5" t="s">
        <v>3</v>
      </c>
      <c r="E362" s="5" t="s">
        <v>59</v>
      </c>
      <c r="F362" s="72">
        <f>F363+F380</f>
        <v>2253000</v>
      </c>
      <c r="G362" s="5" t="s">
        <v>230</v>
      </c>
      <c r="I362" s="72"/>
    </row>
    <row r="363" spans="1:9" s="5" customFormat="1" x14ac:dyDescent="0.3">
      <c r="B363" s="5" t="s">
        <v>6</v>
      </c>
      <c r="E363" s="5" t="s">
        <v>59</v>
      </c>
      <c r="F363" s="72">
        <f>F364</f>
        <v>1501000</v>
      </c>
      <c r="G363" s="5" t="s">
        <v>230</v>
      </c>
      <c r="I363" s="72"/>
    </row>
    <row r="364" spans="1:9" s="5" customFormat="1" x14ac:dyDescent="0.3">
      <c r="C364" s="5" t="s">
        <v>9</v>
      </c>
      <c r="E364" s="5" t="s">
        <v>59</v>
      </c>
      <c r="F364" s="72">
        <f>F365+F368+F371+F374+F377</f>
        <v>1501000</v>
      </c>
      <c r="G364" s="5" t="s">
        <v>230</v>
      </c>
      <c r="I364" s="72"/>
    </row>
    <row r="365" spans="1:9" x14ac:dyDescent="0.3">
      <c r="C365" s="1" t="s">
        <v>10</v>
      </c>
      <c r="E365" s="1" t="s">
        <v>229</v>
      </c>
      <c r="F365" s="71">
        <v>948000</v>
      </c>
      <c r="G365" s="1" t="s">
        <v>230</v>
      </c>
    </row>
    <row r="366" spans="1:9" x14ac:dyDescent="0.3">
      <c r="D366" s="1" t="s">
        <v>302</v>
      </c>
    </row>
    <row r="367" spans="1:9" x14ac:dyDescent="0.3">
      <c r="D367" s="1" t="s">
        <v>335</v>
      </c>
    </row>
    <row r="368" spans="1:9" x14ac:dyDescent="0.3">
      <c r="C368" s="1" t="s">
        <v>173</v>
      </c>
      <c r="E368" s="1" t="s">
        <v>229</v>
      </c>
      <c r="F368" s="71">
        <v>48000</v>
      </c>
      <c r="G368" s="1" t="s">
        <v>230</v>
      </c>
    </row>
    <row r="369" spans="2:9" x14ac:dyDescent="0.3">
      <c r="D369" s="1" t="s">
        <v>303</v>
      </c>
    </row>
    <row r="370" spans="2:9" x14ac:dyDescent="0.3">
      <c r="D370" s="1" t="s">
        <v>335</v>
      </c>
    </row>
    <row r="371" spans="2:9" x14ac:dyDescent="0.3">
      <c r="C371" s="1" t="s">
        <v>11</v>
      </c>
      <c r="E371" s="1" t="s">
        <v>229</v>
      </c>
      <c r="F371" s="71">
        <v>42000</v>
      </c>
      <c r="G371" s="1" t="s">
        <v>230</v>
      </c>
    </row>
    <row r="372" spans="2:9" x14ac:dyDescent="0.3">
      <c r="D372" s="1" t="s">
        <v>304</v>
      </c>
    </row>
    <row r="373" spans="2:9" x14ac:dyDescent="0.3">
      <c r="D373" s="1" t="s">
        <v>335</v>
      </c>
    </row>
    <row r="374" spans="2:9" x14ac:dyDescent="0.3">
      <c r="C374" s="1" t="s">
        <v>190</v>
      </c>
      <c r="E374" s="1" t="s">
        <v>229</v>
      </c>
      <c r="F374" s="71">
        <v>391000</v>
      </c>
      <c r="G374" s="1" t="s">
        <v>230</v>
      </c>
    </row>
    <row r="375" spans="2:9" x14ac:dyDescent="0.3">
      <c r="D375" s="1" t="s">
        <v>305</v>
      </c>
    </row>
    <row r="376" spans="2:9" x14ac:dyDescent="0.3">
      <c r="D376" s="1" t="s">
        <v>335</v>
      </c>
    </row>
    <row r="377" spans="2:9" x14ac:dyDescent="0.3">
      <c r="C377" s="1" t="s">
        <v>174</v>
      </c>
      <c r="E377" s="1" t="s">
        <v>229</v>
      </c>
      <c r="F377" s="71">
        <v>72000</v>
      </c>
      <c r="G377" s="1" t="s">
        <v>230</v>
      </c>
    </row>
    <row r="378" spans="2:9" x14ac:dyDescent="0.3">
      <c r="D378" s="1" t="s">
        <v>336</v>
      </c>
    </row>
    <row r="379" spans="2:9" x14ac:dyDescent="0.3">
      <c r="D379" s="1" t="s">
        <v>335</v>
      </c>
    </row>
    <row r="380" spans="2:9" s="5" customFormat="1" x14ac:dyDescent="0.3">
      <c r="B380" s="5" t="s">
        <v>192</v>
      </c>
      <c r="E380" s="5" t="s">
        <v>59</v>
      </c>
      <c r="F380" s="72">
        <f>F381+F395+F411+F415</f>
        <v>752000</v>
      </c>
      <c r="G380" s="5" t="s">
        <v>230</v>
      </c>
      <c r="I380" s="72"/>
    </row>
    <row r="381" spans="2:9" s="5" customFormat="1" x14ac:dyDescent="0.3">
      <c r="C381" s="5" t="s">
        <v>1</v>
      </c>
      <c r="E381" s="5" t="s">
        <v>59</v>
      </c>
      <c r="F381" s="72">
        <f>F382+F386+F389+F392</f>
        <v>202000</v>
      </c>
      <c r="G381" s="5" t="s">
        <v>230</v>
      </c>
      <c r="I381" s="72"/>
    </row>
    <row r="382" spans="2:9" x14ac:dyDescent="0.3">
      <c r="C382" s="1" t="s">
        <v>277</v>
      </c>
      <c r="E382" s="1" t="s">
        <v>229</v>
      </c>
      <c r="F382" s="71">
        <v>100000</v>
      </c>
      <c r="G382" s="1" t="s">
        <v>230</v>
      </c>
    </row>
    <row r="383" spans="2:9" x14ac:dyDescent="0.3">
      <c r="D383" s="1" t="s">
        <v>346</v>
      </c>
    </row>
    <row r="384" spans="2:9" x14ac:dyDescent="0.3">
      <c r="D384" s="1" t="s">
        <v>540</v>
      </c>
    </row>
    <row r="385" spans="3:9" x14ac:dyDescent="0.3">
      <c r="D385" s="1" t="s">
        <v>335</v>
      </c>
    </row>
    <row r="386" spans="3:9" x14ac:dyDescent="0.3">
      <c r="C386" s="1" t="s">
        <v>94</v>
      </c>
      <c r="E386" s="1" t="s">
        <v>229</v>
      </c>
      <c r="F386" s="71">
        <v>20000</v>
      </c>
      <c r="G386" s="1" t="s">
        <v>230</v>
      </c>
    </row>
    <row r="387" spans="3:9" x14ac:dyDescent="0.3">
      <c r="D387" s="1" t="s">
        <v>308</v>
      </c>
    </row>
    <row r="388" spans="3:9" x14ac:dyDescent="0.3">
      <c r="D388" s="1" t="s">
        <v>335</v>
      </c>
    </row>
    <row r="389" spans="3:9" x14ac:dyDescent="0.3">
      <c r="C389" s="1" t="s">
        <v>14</v>
      </c>
      <c r="E389" s="1" t="s">
        <v>229</v>
      </c>
      <c r="F389" s="71">
        <v>72000</v>
      </c>
      <c r="G389" s="1" t="s">
        <v>230</v>
      </c>
    </row>
    <row r="390" spans="3:9" x14ac:dyDescent="0.3">
      <c r="D390" s="1" t="s">
        <v>309</v>
      </c>
    </row>
    <row r="391" spans="3:9" x14ac:dyDescent="0.3">
      <c r="D391" s="1" t="s">
        <v>335</v>
      </c>
    </row>
    <row r="392" spans="3:9" x14ac:dyDescent="0.3">
      <c r="C392" s="1" t="s">
        <v>15</v>
      </c>
      <c r="E392" s="1" t="s">
        <v>229</v>
      </c>
      <c r="F392" s="71">
        <v>10000</v>
      </c>
      <c r="G392" s="1" t="s">
        <v>230</v>
      </c>
    </row>
    <row r="393" spans="3:9" x14ac:dyDescent="0.3">
      <c r="D393" s="1" t="s">
        <v>310</v>
      </c>
    </row>
    <row r="394" spans="3:9" x14ac:dyDescent="0.3">
      <c r="D394" s="1" t="s">
        <v>335</v>
      </c>
    </row>
    <row r="395" spans="3:9" s="5" customFormat="1" x14ac:dyDescent="0.3">
      <c r="C395" s="5" t="s">
        <v>16</v>
      </c>
      <c r="E395" s="5" t="s">
        <v>59</v>
      </c>
      <c r="F395" s="72">
        <f>F396+F402+F407</f>
        <v>510000</v>
      </c>
      <c r="G395" s="5" t="s">
        <v>230</v>
      </c>
      <c r="I395" s="72"/>
    </row>
    <row r="396" spans="3:9" x14ac:dyDescent="0.3">
      <c r="C396" s="1" t="s">
        <v>97</v>
      </c>
      <c r="E396" s="1" t="s">
        <v>229</v>
      </c>
      <c r="F396" s="71">
        <v>10000</v>
      </c>
      <c r="G396" s="1" t="s">
        <v>230</v>
      </c>
    </row>
    <row r="397" spans="3:9" x14ac:dyDescent="0.3">
      <c r="D397" s="1" t="s">
        <v>358</v>
      </c>
    </row>
    <row r="398" spans="3:9" x14ac:dyDescent="0.3">
      <c r="D398" s="1" t="s">
        <v>335</v>
      </c>
    </row>
    <row r="400" spans="3:9" x14ac:dyDescent="0.3">
      <c r="H400" s="1">
        <v>45</v>
      </c>
    </row>
    <row r="401" spans="3:9" x14ac:dyDescent="0.3">
      <c r="C401" s="1" t="s">
        <v>282</v>
      </c>
    </row>
    <row r="402" spans="3:9" x14ac:dyDescent="0.3">
      <c r="C402" s="13" t="s">
        <v>313</v>
      </c>
      <c r="E402" s="1" t="s">
        <v>229</v>
      </c>
      <c r="F402" s="71">
        <v>200000</v>
      </c>
      <c r="G402" s="1" t="s">
        <v>230</v>
      </c>
    </row>
    <row r="403" spans="3:9" x14ac:dyDescent="0.3">
      <c r="D403" s="1" t="s">
        <v>314</v>
      </c>
    </row>
    <row r="404" spans="3:9" x14ac:dyDescent="0.3">
      <c r="D404" s="1" t="s">
        <v>315</v>
      </c>
    </row>
    <row r="405" spans="3:9" x14ac:dyDescent="0.3">
      <c r="D405" s="1" t="s">
        <v>378</v>
      </c>
    </row>
    <row r="406" spans="3:9" x14ac:dyDescent="0.3">
      <c r="D406" s="1" t="s">
        <v>335</v>
      </c>
    </row>
    <row r="407" spans="3:9" x14ac:dyDescent="0.3">
      <c r="C407" s="13" t="s">
        <v>360</v>
      </c>
      <c r="E407" s="1" t="s">
        <v>229</v>
      </c>
      <c r="F407" s="71">
        <v>300000</v>
      </c>
      <c r="G407" s="1" t="s">
        <v>230</v>
      </c>
    </row>
    <row r="408" spans="3:9" x14ac:dyDescent="0.3">
      <c r="D408" s="1" t="s">
        <v>359</v>
      </c>
    </row>
    <row r="409" spans="3:9" x14ac:dyDescent="0.3">
      <c r="D409" s="1" t="s">
        <v>378</v>
      </c>
    </row>
    <row r="410" spans="3:9" x14ac:dyDescent="0.3">
      <c r="D410" s="1" t="s">
        <v>335</v>
      </c>
    </row>
    <row r="411" spans="3:9" s="5" customFormat="1" x14ac:dyDescent="0.3">
      <c r="C411" s="5" t="s">
        <v>18</v>
      </c>
      <c r="E411" s="5" t="s">
        <v>59</v>
      </c>
      <c r="F411" s="72">
        <f>F412</f>
        <v>25000</v>
      </c>
      <c r="G411" s="5" t="s">
        <v>230</v>
      </c>
      <c r="I411" s="72"/>
    </row>
    <row r="412" spans="3:9" x14ac:dyDescent="0.3">
      <c r="C412" s="1" t="s">
        <v>100</v>
      </c>
      <c r="E412" s="1" t="s">
        <v>229</v>
      </c>
      <c r="F412" s="71">
        <v>25000</v>
      </c>
      <c r="G412" s="1" t="s">
        <v>230</v>
      </c>
    </row>
    <row r="413" spans="3:9" x14ac:dyDescent="0.3">
      <c r="D413" s="1" t="s">
        <v>337</v>
      </c>
    </row>
    <row r="414" spans="3:9" x14ac:dyDescent="0.3">
      <c r="D414" s="1" t="s">
        <v>335</v>
      </c>
    </row>
    <row r="415" spans="3:9" s="5" customFormat="1" x14ac:dyDescent="0.3">
      <c r="C415" s="5" t="s">
        <v>19</v>
      </c>
      <c r="E415" s="5" t="s">
        <v>59</v>
      </c>
      <c r="F415" s="72">
        <f>F416</f>
        <v>15000</v>
      </c>
      <c r="G415" s="5" t="s">
        <v>230</v>
      </c>
      <c r="I415" s="72"/>
    </row>
    <row r="416" spans="3:9" x14ac:dyDescent="0.3">
      <c r="C416" s="1" t="s">
        <v>195</v>
      </c>
      <c r="E416" s="1" t="s">
        <v>229</v>
      </c>
      <c r="F416" s="71">
        <v>15000</v>
      </c>
      <c r="G416" s="1" t="s">
        <v>230</v>
      </c>
    </row>
    <row r="417" spans="4:4" x14ac:dyDescent="0.3">
      <c r="D417" s="1" t="s">
        <v>338</v>
      </c>
    </row>
    <row r="418" spans="4:4" x14ac:dyDescent="0.3">
      <c r="D418" s="1" t="s">
        <v>335</v>
      </c>
    </row>
    <row r="440" spans="1:9" x14ac:dyDescent="0.3">
      <c r="H440" s="1">
        <v>46</v>
      </c>
    </row>
    <row r="441" spans="1:9" s="5" customFormat="1" x14ac:dyDescent="0.3">
      <c r="A441" s="291" t="s">
        <v>132</v>
      </c>
      <c r="B441" s="291"/>
      <c r="C441" s="291"/>
      <c r="D441" s="291"/>
      <c r="E441" s="291"/>
      <c r="F441" s="291"/>
      <c r="G441" s="291"/>
      <c r="I441" s="72"/>
    </row>
    <row r="442" spans="1:9" s="5" customFormat="1" x14ac:dyDescent="0.3">
      <c r="A442" s="5" t="s">
        <v>133</v>
      </c>
      <c r="E442" s="5" t="s">
        <v>59</v>
      </c>
      <c r="F442" s="72">
        <f>F443</f>
        <v>400000</v>
      </c>
      <c r="G442" s="5" t="s">
        <v>230</v>
      </c>
      <c r="I442" s="72"/>
    </row>
    <row r="443" spans="1:9" s="5" customFormat="1" x14ac:dyDescent="0.3">
      <c r="B443" s="5" t="s">
        <v>192</v>
      </c>
      <c r="E443" s="5" t="s">
        <v>59</v>
      </c>
      <c r="F443" s="72">
        <f>F444+F449</f>
        <v>400000</v>
      </c>
      <c r="G443" s="5" t="s">
        <v>230</v>
      </c>
      <c r="I443" s="72"/>
    </row>
    <row r="444" spans="1:9" s="5" customFormat="1" x14ac:dyDescent="0.3">
      <c r="C444" s="5" t="s">
        <v>16</v>
      </c>
      <c r="E444" s="5" t="s">
        <v>59</v>
      </c>
      <c r="F444" s="72">
        <f>F445</f>
        <v>200000</v>
      </c>
      <c r="G444" s="5" t="s">
        <v>230</v>
      </c>
      <c r="I444" s="72"/>
    </row>
    <row r="445" spans="1:9" x14ac:dyDescent="0.3">
      <c r="C445" s="1" t="s">
        <v>17</v>
      </c>
      <c r="E445" s="1" t="s">
        <v>229</v>
      </c>
      <c r="F445" s="71">
        <v>200000</v>
      </c>
      <c r="G445" s="1" t="s">
        <v>230</v>
      </c>
    </row>
    <row r="446" spans="1:9" x14ac:dyDescent="0.3">
      <c r="D446" s="1" t="s">
        <v>393</v>
      </c>
    </row>
    <row r="447" spans="1:9" x14ac:dyDescent="0.3">
      <c r="D447" s="1" t="s">
        <v>394</v>
      </c>
    </row>
    <row r="448" spans="1:9" x14ac:dyDescent="0.3">
      <c r="D448" s="1" t="s">
        <v>395</v>
      </c>
    </row>
    <row r="449" spans="3:9" s="5" customFormat="1" x14ac:dyDescent="0.3">
      <c r="C449" s="5" t="s">
        <v>18</v>
      </c>
      <c r="E449" s="5" t="s">
        <v>59</v>
      </c>
      <c r="F449" s="72">
        <f>F450+F454</f>
        <v>200000</v>
      </c>
      <c r="G449" s="5" t="s">
        <v>230</v>
      </c>
      <c r="I449" s="72"/>
    </row>
    <row r="450" spans="3:9" x14ac:dyDescent="0.3">
      <c r="C450" s="1" t="s">
        <v>117</v>
      </c>
      <c r="E450" s="1" t="s">
        <v>229</v>
      </c>
      <c r="F450" s="71">
        <v>100000</v>
      </c>
      <c r="G450" s="1" t="s">
        <v>230</v>
      </c>
    </row>
    <row r="451" spans="3:9" x14ac:dyDescent="0.3">
      <c r="D451" s="1" t="s">
        <v>436</v>
      </c>
    </row>
    <row r="452" spans="3:9" x14ac:dyDescent="0.3">
      <c r="D452" s="1" t="s">
        <v>398</v>
      </c>
    </row>
    <row r="453" spans="3:9" x14ac:dyDescent="0.3">
      <c r="D453" s="1" t="s">
        <v>395</v>
      </c>
    </row>
    <row r="454" spans="3:9" x14ac:dyDescent="0.3">
      <c r="C454" s="1" t="s">
        <v>134</v>
      </c>
      <c r="E454" s="1" t="s">
        <v>229</v>
      </c>
      <c r="F454" s="71">
        <v>100000</v>
      </c>
      <c r="G454" s="1" t="s">
        <v>230</v>
      </c>
    </row>
    <row r="455" spans="3:9" x14ac:dyDescent="0.3">
      <c r="D455" s="1" t="s">
        <v>396</v>
      </c>
    </row>
    <row r="456" spans="3:9" x14ac:dyDescent="0.3">
      <c r="D456" s="1" t="s">
        <v>397</v>
      </c>
    </row>
    <row r="457" spans="3:9" x14ac:dyDescent="0.3">
      <c r="D457" s="1" t="s">
        <v>395</v>
      </c>
    </row>
    <row r="480" spans="8:8" x14ac:dyDescent="0.3">
      <c r="H480" s="1">
        <v>47</v>
      </c>
    </row>
    <row r="481" spans="1:9" s="5" customFormat="1" x14ac:dyDescent="0.3">
      <c r="A481" s="291" t="s">
        <v>144</v>
      </c>
      <c r="B481" s="291"/>
      <c r="C481" s="291"/>
      <c r="D481" s="291"/>
      <c r="E481" s="291"/>
      <c r="F481" s="291"/>
      <c r="G481" s="291"/>
      <c r="I481" s="72"/>
    </row>
    <row r="482" spans="1:9" s="5" customFormat="1" x14ac:dyDescent="0.3">
      <c r="A482" s="5" t="s">
        <v>133</v>
      </c>
      <c r="E482" s="5" t="s">
        <v>59</v>
      </c>
      <c r="F482" s="72">
        <f>F483+F500+F526</f>
        <v>3225000</v>
      </c>
      <c r="G482" s="5" t="s">
        <v>230</v>
      </c>
      <c r="I482" s="72"/>
    </row>
    <row r="483" spans="1:9" s="5" customFormat="1" x14ac:dyDescent="0.3">
      <c r="B483" s="5" t="s">
        <v>6</v>
      </c>
      <c r="E483" s="5" t="s">
        <v>59</v>
      </c>
      <c r="F483" s="72">
        <f>F484</f>
        <v>1317000</v>
      </c>
      <c r="G483" s="5" t="s">
        <v>230</v>
      </c>
      <c r="I483" s="72"/>
    </row>
    <row r="484" spans="1:9" s="5" customFormat="1" x14ac:dyDescent="0.3">
      <c r="C484" s="5" t="s">
        <v>9</v>
      </c>
      <c r="E484" s="5" t="s">
        <v>59</v>
      </c>
      <c r="F484" s="72">
        <f>F485+F488+F491+F494+F497</f>
        <v>1317000</v>
      </c>
      <c r="G484" s="5" t="s">
        <v>230</v>
      </c>
      <c r="I484" s="72"/>
    </row>
    <row r="485" spans="1:9" x14ac:dyDescent="0.3">
      <c r="C485" s="1" t="s">
        <v>10</v>
      </c>
      <c r="E485" s="1" t="s">
        <v>229</v>
      </c>
      <c r="F485" s="71">
        <v>687000</v>
      </c>
      <c r="G485" s="1" t="s">
        <v>230</v>
      </c>
    </row>
    <row r="486" spans="1:9" x14ac:dyDescent="0.3">
      <c r="D486" s="1" t="s">
        <v>302</v>
      </c>
    </row>
    <row r="487" spans="1:9" x14ac:dyDescent="0.3">
      <c r="D487" s="1" t="s">
        <v>395</v>
      </c>
    </row>
    <row r="488" spans="1:9" x14ac:dyDescent="0.3">
      <c r="C488" s="1" t="s">
        <v>173</v>
      </c>
      <c r="E488" s="1" t="s">
        <v>229</v>
      </c>
      <c r="F488" s="71">
        <v>24000</v>
      </c>
      <c r="G488" s="1" t="s">
        <v>230</v>
      </c>
    </row>
    <row r="489" spans="1:9" x14ac:dyDescent="0.3">
      <c r="D489" s="1" t="s">
        <v>303</v>
      </c>
    </row>
    <row r="490" spans="1:9" x14ac:dyDescent="0.3">
      <c r="D490" s="1" t="s">
        <v>395</v>
      </c>
    </row>
    <row r="491" spans="1:9" x14ac:dyDescent="0.3">
      <c r="C491" s="1" t="s">
        <v>11</v>
      </c>
      <c r="E491" s="1" t="s">
        <v>229</v>
      </c>
      <c r="F491" s="71">
        <v>42000</v>
      </c>
      <c r="G491" s="1" t="s">
        <v>230</v>
      </c>
    </row>
    <row r="492" spans="1:9" x14ac:dyDescent="0.3">
      <c r="D492" s="1" t="s">
        <v>304</v>
      </c>
    </row>
    <row r="493" spans="1:9" x14ac:dyDescent="0.3">
      <c r="D493" s="1" t="s">
        <v>395</v>
      </c>
    </row>
    <row r="494" spans="1:9" x14ac:dyDescent="0.3">
      <c r="C494" s="1" t="s">
        <v>190</v>
      </c>
      <c r="E494" s="1" t="s">
        <v>229</v>
      </c>
      <c r="F494" s="71">
        <v>480000</v>
      </c>
      <c r="G494" s="1" t="s">
        <v>230</v>
      </c>
    </row>
    <row r="495" spans="1:9" x14ac:dyDescent="0.3">
      <c r="D495" s="1" t="s">
        <v>305</v>
      </c>
    </row>
    <row r="496" spans="1:9" x14ac:dyDescent="0.3">
      <c r="D496" s="1" t="s">
        <v>395</v>
      </c>
    </row>
    <row r="497" spans="2:9" x14ac:dyDescent="0.3">
      <c r="C497" s="1" t="s">
        <v>174</v>
      </c>
      <c r="E497" s="1" t="s">
        <v>229</v>
      </c>
      <c r="F497" s="71">
        <v>84000</v>
      </c>
      <c r="G497" s="1" t="s">
        <v>230</v>
      </c>
    </row>
    <row r="498" spans="2:9" x14ac:dyDescent="0.3">
      <c r="D498" s="1" t="s">
        <v>336</v>
      </c>
    </row>
    <row r="499" spans="2:9" x14ac:dyDescent="0.3">
      <c r="D499" s="1" t="s">
        <v>395</v>
      </c>
    </row>
    <row r="500" spans="2:9" s="5" customFormat="1" x14ac:dyDescent="0.3">
      <c r="B500" s="5" t="s">
        <v>192</v>
      </c>
      <c r="E500" s="5" t="s">
        <v>59</v>
      </c>
      <c r="F500" s="72">
        <f>F501+F514+F521</f>
        <v>426000</v>
      </c>
      <c r="G500" s="5" t="s">
        <v>230</v>
      </c>
      <c r="I500" s="72"/>
    </row>
    <row r="501" spans="2:9" s="5" customFormat="1" x14ac:dyDescent="0.3">
      <c r="C501" s="5" t="s">
        <v>1</v>
      </c>
      <c r="E501" s="5" t="s">
        <v>59</v>
      </c>
      <c r="F501" s="72">
        <f>F502+F505+F508+F511</f>
        <v>126000</v>
      </c>
      <c r="G501" s="5" t="s">
        <v>230</v>
      </c>
      <c r="I501" s="72"/>
    </row>
    <row r="502" spans="2:9" x14ac:dyDescent="0.3">
      <c r="C502" s="1" t="s">
        <v>277</v>
      </c>
      <c r="E502" s="1" t="s">
        <v>229</v>
      </c>
      <c r="F502" s="71">
        <v>60000</v>
      </c>
      <c r="G502" s="1" t="s">
        <v>230</v>
      </c>
    </row>
    <row r="503" spans="2:9" x14ac:dyDescent="0.3">
      <c r="D503" s="1" t="s">
        <v>346</v>
      </c>
    </row>
    <row r="504" spans="2:9" x14ac:dyDescent="0.3">
      <c r="D504" s="1" t="s">
        <v>395</v>
      </c>
    </row>
    <row r="505" spans="2:9" x14ac:dyDescent="0.3">
      <c r="C505" s="1" t="s">
        <v>94</v>
      </c>
      <c r="E505" s="1" t="s">
        <v>229</v>
      </c>
      <c r="F505" s="71">
        <v>20000</v>
      </c>
      <c r="G505" s="1" t="s">
        <v>230</v>
      </c>
    </row>
    <row r="506" spans="2:9" x14ac:dyDescent="0.3">
      <c r="D506" s="1" t="s">
        <v>308</v>
      </c>
    </row>
    <row r="507" spans="2:9" x14ac:dyDescent="0.3">
      <c r="D507" s="1" t="s">
        <v>395</v>
      </c>
    </row>
    <row r="508" spans="2:9" x14ac:dyDescent="0.3">
      <c r="C508" s="1" t="s">
        <v>14</v>
      </c>
      <c r="E508" s="1" t="s">
        <v>229</v>
      </c>
      <c r="F508" s="71">
        <v>36000</v>
      </c>
      <c r="G508" s="1" t="s">
        <v>230</v>
      </c>
    </row>
    <row r="509" spans="2:9" x14ac:dyDescent="0.3">
      <c r="D509" s="1" t="s">
        <v>309</v>
      </c>
    </row>
    <row r="510" spans="2:9" x14ac:dyDescent="0.3">
      <c r="D510" s="1" t="s">
        <v>395</v>
      </c>
    </row>
    <row r="511" spans="2:9" x14ac:dyDescent="0.3">
      <c r="C511" s="1" t="s">
        <v>15</v>
      </c>
      <c r="E511" s="1" t="s">
        <v>229</v>
      </c>
      <c r="F511" s="71">
        <v>10000</v>
      </c>
      <c r="G511" s="1" t="s">
        <v>230</v>
      </c>
    </row>
    <row r="512" spans="2:9" x14ac:dyDescent="0.3">
      <c r="D512" s="1" t="s">
        <v>310</v>
      </c>
    </row>
    <row r="513" spans="2:9" x14ac:dyDescent="0.3">
      <c r="D513" s="1" t="s">
        <v>395</v>
      </c>
    </row>
    <row r="514" spans="2:9" s="5" customFormat="1" x14ac:dyDescent="0.3">
      <c r="C514" s="5" t="s">
        <v>16</v>
      </c>
      <c r="E514" s="5" t="s">
        <v>59</v>
      </c>
      <c r="F514" s="72">
        <f>F516</f>
        <v>200000</v>
      </c>
      <c r="G514" s="5" t="s">
        <v>230</v>
      </c>
      <c r="I514" s="72"/>
    </row>
    <row r="515" spans="2:9" x14ac:dyDescent="0.3">
      <c r="C515" s="1" t="s">
        <v>282</v>
      </c>
    </row>
    <row r="516" spans="2:9" x14ac:dyDescent="0.3">
      <c r="C516" s="13" t="s">
        <v>313</v>
      </c>
      <c r="E516" s="1" t="s">
        <v>229</v>
      </c>
      <c r="F516" s="71">
        <v>200000</v>
      </c>
      <c r="G516" s="1" t="s">
        <v>230</v>
      </c>
    </row>
    <row r="517" spans="2:9" x14ac:dyDescent="0.3">
      <c r="D517" s="1" t="s">
        <v>314</v>
      </c>
    </row>
    <row r="518" spans="2:9" x14ac:dyDescent="0.3">
      <c r="D518" s="1" t="s">
        <v>315</v>
      </c>
    </row>
    <row r="519" spans="2:9" x14ac:dyDescent="0.3">
      <c r="D519" s="1" t="s">
        <v>378</v>
      </c>
    </row>
    <row r="520" spans="2:9" x14ac:dyDescent="0.3">
      <c r="D520" s="1" t="s">
        <v>395</v>
      </c>
      <c r="H520" s="1">
        <v>48</v>
      </c>
    </row>
    <row r="521" spans="2:9" s="5" customFormat="1" x14ac:dyDescent="0.3">
      <c r="C521" s="5" t="s">
        <v>18</v>
      </c>
      <c r="E521" s="5" t="s">
        <v>59</v>
      </c>
      <c r="F521" s="72">
        <f>F522</f>
        <v>100000</v>
      </c>
      <c r="G521" s="5" t="s">
        <v>230</v>
      </c>
      <c r="I521" s="72"/>
    </row>
    <row r="522" spans="2:9" x14ac:dyDescent="0.3">
      <c r="C522" s="1" t="s">
        <v>134</v>
      </c>
      <c r="E522" s="1" t="s">
        <v>229</v>
      </c>
      <c r="F522" s="71">
        <v>100000</v>
      </c>
      <c r="G522" s="1" t="s">
        <v>230</v>
      </c>
    </row>
    <row r="523" spans="2:9" x14ac:dyDescent="0.3">
      <c r="D523" s="1" t="s">
        <v>396</v>
      </c>
    </row>
    <row r="524" spans="2:9" x14ac:dyDescent="0.3">
      <c r="D524" s="1" t="s">
        <v>399</v>
      </c>
    </row>
    <row r="525" spans="2:9" x14ac:dyDescent="0.3">
      <c r="D525" s="1" t="s">
        <v>395</v>
      </c>
    </row>
    <row r="526" spans="2:9" s="5" customFormat="1" x14ac:dyDescent="0.3">
      <c r="B526" s="5" t="s">
        <v>25</v>
      </c>
      <c r="E526" s="5" t="s">
        <v>59</v>
      </c>
      <c r="F526" s="72">
        <f>F527</f>
        <v>1482000</v>
      </c>
      <c r="G526" s="5" t="s">
        <v>230</v>
      </c>
      <c r="I526" s="72"/>
    </row>
    <row r="527" spans="2:9" s="5" customFormat="1" x14ac:dyDescent="0.3">
      <c r="C527" s="5" t="s">
        <v>356</v>
      </c>
      <c r="E527" s="5" t="s">
        <v>59</v>
      </c>
      <c r="F527" s="72">
        <f>F529+F535+F551</f>
        <v>1482000</v>
      </c>
      <c r="G527" s="5" t="s">
        <v>230</v>
      </c>
      <c r="I527" s="72"/>
    </row>
    <row r="528" spans="2:9" x14ac:dyDescent="0.3">
      <c r="C528" s="1" t="s">
        <v>400</v>
      </c>
    </row>
    <row r="529" spans="3:7" x14ac:dyDescent="0.3">
      <c r="C529" s="1" t="s">
        <v>522</v>
      </c>
      <c r="E529" s="1" t="s">
        <v>229</v>
      </c>
      <c r="F529" s="71">
        <v>56000</v>
      </c>
      <c r="G529" s="1" t="s">
        <v>230</v>
      </c>
    </row>
    <row r="530" spans="3:7" x14ac:dyDescent="0.3">
      <c r="D530" s="1" t="s">
        <v>401</v>
      </c>
    </row>
    <row r="531" spans="3:7" x14ac:dyDescent="0.3">
      <c r="D531" s="1" t="s">
        <v>583</v>
      </c>
    </row>
    <row r="532" spans="3:7" x14ac:dyDescent="0.3">
      <c r="D532" s="1" t="s">
        <v>378</v>
      </c>
    </row>
    <row r="533" spans="3:7" x14ac:dyDescent="0.3">
      <c r="D533" s="1" t="s">
        <v>395</v>
      </c>
    </row>
    <row r="534" spans="3:7" x14ac:dyDescent="0.3">
      <c r="C534" s="1" t="s">
        <v>31</v>
      </c>
    </row>
    <row r="535" spans="3:7" x14ac:dyDescent="0.3">
      <c r="C535" s="13" t="s">
        <v>574</v>
      </c>
      <c r="E535" s="1" t="s">
        <v>229</v>
      </c>
      <c r="F535" s="71">
        <f>F536+F540+F544</f>
        <v>1335000</v>
      </c>
      <c r="G535" s="1" t="s">
        <v>230</v>
      </c>
    </row>
    <row r="536" spans="3:7" x14ac:dyDescent="0.3">
      <c r="C536" s="13"/>
      <c r="D536" s="235" t="s">
        <v>584</v>
      </c>
      <c r="E536" s="1" t="s">
        <v>229</v>
      </c>
      <c r="F536" s="71">
        <v>445000</v>
      </c>
      <c r="G536" s="1" t="s">
        <v>230</v>
      </c>
    </row>
    <row r="537" spans="3:7" x14ac:dyDescent="0.3">
      <c r="D537" s="1" t="s">
        <v>581</v>
      </c>
    </row>
    <row r="538" spans="3:7" x14ac:dyDescent="0.3">
      <c r="D538" s="1" t="s">
        <v>575</v>
      </c>
    </row>
    <row r="539" spans="3:7" x14ac:dyDescent="0.3">
      <c r="D539" s="1" t="s">
        <v>665</v>
      </c>
    </row>
    <row r="540" spans="3:7" x14ac:dyDescent="0.3">
      <c r="D540" s="235" t="s">
        <v>577</v>
      </c>
      <c r="E540" s="1" t="s">
        <v>229</v>
      </c>
      <c r="F540" s="71">
        <v>445000</v>
      </c>
      <c r="G540" s="1" t="s">
        <v>230</v>
      </c>
    </row>
    <row r="541" spans="3:7" x14ac:dyDescent="0.3">
      <c r="D541" s="1" t="s">
        <v>581</v>
      </c>
    </row>
    <row r="542" spans="3:7" x14ac:dyDescent="0.3">
      <c r="D542" s="1" t="s">
        <v>575</v>
      </c>
    </row>
    <row r="543" spans="3:7" x14ac:dyDescent="0.3">
      <c r="D543" s="1" t="s">
        <v>665</v>
      </c>
    </row>
    <row r="544" spans="3:7" x14ac:dyDescent="0.3">
      <c r="D544" s="235" t="s">
        <v>578</v>
      </c>
      <c r="E544" s="1" t="s">
        <v>229</v>
      </c>
      <c r="F544" s="71">
        <v>445000</v>
      </c>
      <c r="G544" s="1" t="s">
        <v>230</v>
      </c>
    </row>
    <row r="545" spans="3:8" x14ac:dyDescent="0.3">
      <c r="D545" s="1" t="s">
        <v>581</v>
      </c>
    </row>
    <row r="546" spans="3:8" x14ac:dyDescent="0.3">
      <c r="D546" s="1" t="s">
        <v>575</v>
      </c>
    </row>
    <row r="547" spans="3:8" x14ac:dyDescent="0.3">
      <c r="D547" s="1" t="s">
        <v>665</v>
      </c>
    </row>
    <row r="548" spans="3:8" x14ac:dyDescent="0.3">
      <c r="D548" s="1" t="s">
        <v>586</v>
      </c>
    </row>
    <row r="549" spans="3:8" x14ac:dyDescent="0.3">
      <c r="D549" s="1" t="s">
        <v>378</v>
      </c>
    </row>
    <row r="550" spans="3:8" x14ac:dyDescent="0.3">
      <c r="D550" s="1" t="s">
        <v>395</v>
      </c>
    </row>
    <row r="551" spans="3:8" x14ac:dyDescent="0.3">
      <c r="C551" s="1" t="s">
        <v>527</v>
      </c>
      <c r="E551" s="1" t="s">
        <v>229</v>
      </c>
      <c r="F551" s="71">
        <v>91000</v>
      </c>
      <c r="G551" s="1" t="s">
        <v>230</v>
      </c>
    </row>
    <row r="552" spans="3:8" x14ac:dyDescent="0.3">
      <c r="D552" s="1" t="s">
        <v>582</v>
      </c>
    </row>
    <row r="553" spans="3:8" x14ac:dyDescent="0.3">
      <c r="D553" s="1" t="s">
        <v>585</v>
      </c>
    </row>
    <row r="554" spans="3:8" x14ac:dyDescent="0.3">
      <c r="D554" s="1" t="s">
        <v>378</v>
      </c>
    </row>
    <row r="555" spans="3:8" x14ac:dyDescent="0.3">
      <c r="D555" s="1" t="s">
        <v>395</v>
      </c>
    </row>
    <row r="560" spans="3:8" x14ac:dyDescent="0.3">
      <c r="H560" s="1">
        <v>49</v>
      </c>
    </row>
    <row r="561" spans="1:9" s="5" customFormat="1" x14ac:dyDescent="0.3">
      <c r="A561" s="291" t="s">
        <v>122</v>
      </c>
      <c r="B561" s="291"/>
      <c r="C561" s="291"/>
      <c r="D561" s="291"/>
      <c r="E561" s="291"/>
      <c r="F561" s="291"/>
      <c r="G561" s="291"/>
      <c r="I561" s="72"/>
    </row>
    <row r="562" spans="1:9" s="5" customFormat="1" x14ac:dyDescent="0.3">
      <c r="A562" s="5" t="s">
        <v>123</v>
      </c>
      <c r="E562" s="5" t="s">
        <v>59</v>
      </c>
      <c r="F562" s="72">
        <f>F563+F577+F630</f>
        <v>7344260</v>
      </c>
      <c r="G562" s="5" t="s">
        <v>230</v>
      </c>
      <c r="I562" s="72"/>
    </row>
    <row r="563" spans="1:9" s="5" customFormat="1" x14ac:dyDescent="0.3">
      <c r="B563" s="5" t="s">
        <v>6</v>
      </c>
      <c r="E563" s="5" t="s">
        <v>59</v>
      </c>
      <c r="F563" s="72">
        <f>F564</f>
        <v>1394000</v>
      </c>
      <c r="G563" s="5" t="s">
        <v>230</v>
      </c>
      <c r="I563" s="72"/>
    </row>
    <row r="564" spans="1:9" s="5" customFormat="1" x14ac:dyDescent="0.3">
      <c r="C564" s="5" t="s">
        <v>9</v>
      </c>
      <c r="E564" s="5" t="s">
        <v>59</v>
      </c>
      <c r="F564" s="72">
        <f>F565+F568+F571+F574</f>
        <v>1394000</v>
      </c>
      <c r="G564" s="5" t="s">
        <v>230</v>
      </c>
      <c r="I564" s="72"/>
    </row>
    <row r="565" spans="1:9" x14ac:dyDescent="0.3">
      <c r="C565" s="1" t="s">
        <v>10</v>
      </c>
      <c r="E565" s="1" t="s">
        <v>229</v>
      </c>
      <c r="F565" s="71">
        <v>580000</v>
      </c>
      <c r="G565" s="1" t="s">
        <v>230</v>
      </c>
    </row>
    <row r="566" spans="1:9" x14ac:dyDescent="0.3">
      <c r="D566" s="1" t="s">
        <v>302</v>
      </c>
    </row>
    <row r="567" spans="1:9" x14ac:dyDescent="0.3">
      <c r="D567" s="1" t="s">
        <v>402</v>
      </c>
    </row>
    <row r="568" spans="1:9" x14ac:dyDescent="0.3">
      <c r="C568" s="1" t="s">
        <v>11</v>
      </c>
      <c r="E568" s="1" t="s">
        <v>229</v>
      </c>
      <c r="F568" s="71">
        <v>42000</v>
      </c>
      <c r="G568" s="1" t="s">
        <v>230</v>
      </c>
    </row>
    <row r="569" spans="1:9" x14ac:dyDescent="0.3">
      <c r="D569" s="1" t="s">
        <v>304</v>
      </c>
    </row>
    <row r="570" spans="1:9" x14ac:dyDescent="0.3">
      <c r="D570" s="1" t="s">
        <v>402</v>
      </c>
    </row>
    <row r="571" spans="1:9" x14ac:dyDescent="0.3">
      <c r="C571" s="1" t="s">
        <v>190</v>
      </c>
      <c r="E571" s="1" t="s">
        <v>229</v>
      </c>
      <c r="F571" s="71">
        <v>700000</v>
      </c>
      <c r="G571" s="1" t="s">
        <v>230</v>
      </c>
    </row>
    <row r="572" spans="1:9" x14ac:dyDescent="0.3">
      <c r="D572" s="1" t="s">
        <v>305</v>
      </c>
    </row>
    <row r="573" spans="1:9" x14ac:dyDescent="0.3">
      <c r="D573" s="1" t="s">
        <v>402</v>
      </c>
    </row>
    <row r="574" spans="1:9" x14ac:dyDescent="0.3">
      <c r="C574" s="1" t="s">
        <v>174</v>
      </c>
      <c r="E574" s="1" t="s">
        <v>229</v>
      </c>
      <c r="F574" s="71">
        <v>72000</v>
      </c>
      <c r="G574" s="1" t="s">
        <v>230</v>
      </c>
    </row>
    <row r="575" spans="1:9" x14ac:dyDescent="0.3">
      <c r="D575" s="1" t="s">
        <v>336</v>
      </c>
    </row>
    <row r="576" spans="1:9" x14ac:dyDescent="0.3">
      <c r="D576" s="1" t="s">
        <v>402</v>
      </c>
    </row>
    <row r="577" spans="2:9" s="5" customFormat="1" x14ac:dyDescent="0.3">
      <c r="B577" s="5" t="s">
        <v>192</v>
      </c>
      <c r="E577" s="5" t="s">
        <v>59</v>
      </c>
      <c r="F577" s="72">
        <f>F578+F588+F619+F626</f>
        <v>3111260</v>
      </c>
      <c r="G577" s="5" t="s">
        <v>230</v>
      </c>
      <c r="I577" s="72"/>
    </row>
    <row r="578" spans="2:9" s="5" customFormat="1" x14ac:dyDescent="0.3">
      <c r="C578" s="5" t="s">
        <v>1</v>
      </c>
      <c r="E578" s="5" t="s">
        <v>59</v>
      </c>
      <c r="F578" s="72">
        <f>F579+F582+F585</f>
        <v>110000</v>
      </c>
      <c r="G578" s="5" t="s">
        <v>230</v>
      </c>
      <c r="I578" s="72"/>
    </row>
    <row r="579" spans="2:9" x14ac:dyDescent="0.3">
      <c r="C579" s="1" t="s">
        <v>277</v>
      </c>
      <c r="E579" s="1" t="s">
        <v>229</v>
      </c>
      <c r="F579" s="71">
        <v>80000</v>
      </c>
      <c r="G579" s="1" t="s">
        <v>230</v>
      </c>
    </row>
    <row r="580" spans="2:9" x14ac:dyDescent="0.3">
      <c r="D580" s="1" t="s">
        <v>346</v>
      </c>
    </row>
    <row r="581" spans="2:9" x14ac:dyDescent="0.3">
      <c r="D581" s="1" t="s">
        <v>402</v>
      </c>
    </row>
    <row r="582" spans="2:9" x14ac:dyDescent="0.3">
      <c r="C582" s="1" t="s">
        <v>94</v>
      </c>
      <c r="E582" s="1" t="s">
        <v>229</v>
      </c>
      <c r="F582" s="71">
        <v>20000</v>
      </c>
      <c r="G582" s="1" t="s">
        <v>230</v>
      </c>
    </row>
    <row r="583" spans="2:9" x14ac:dyDescent="0.3">
      <c r="D583" s="1" t="s">
        <v>308</v>
      </c>
    </row>
    <row r="584" spans="2:9" x14ac:dyDescent="0.3">
      <c r="D584" s="1" t="s">
        <v>402</v>
      </c>
    </row>
    <row r="585" spans="2:9" x14ac:dyDescent="0.3">
      <c r="C585" s="1" t="s">
        <v>15</v>
      </c>
      <c r="E585" s="1" t="s">
        <v>229</v>
      </c>
      <c r="F585" s="71">
        <v>10000</v>
      </c>
      <c r="G585" s="1" t="s">
        <v>230</v>
      </c>
    </row>
    <row r="586" spans="2:9" x14ac:dyDescent="0.3">
      <c r="D586" s="1" t="s">
        <v>310</v>
      </c>
    </row>
    <row r="587" spans="2:9" x14ac:dyDescent="0.3">
      <c r="D587" s="1" t="s">
        <v>402</v>
      </c>
    </row>
    <row r="588" spans="2:9" s="5" customFormat="1" x14ac:dyDescent="0.3">
      <c r="C588" s="5" t="s">
        <v>16</v>
      </c>
      <c r="E588" s="5" t="s">
        <v>59</v>
      </c>
      <c r="F588" s="72">
        <f>F589+F592+F596+F601+F605+F610+F615</f>
        <v>1386400</v>
      </c>
      <c r="G588" s="5" t="s">
        <v>230</v>
      </c>
      <c r="I588" s="72"/>
    </row>
    <row r="589" spans="2:9" x14ac:dyDescent="0.3">
      <c r="C589" s="1" t="s">
        <v>97</v>
      </c>
      <c r="E589" s="1" t="s">
        <v>229</v>
      </c>
      <c r="F589" s="71">
        <v>80000</v>
      </c>
      <c r="G589" s="1" t="s">
        <v>230</v>
      </c>
    </row>
    <row r="590" spans="2:9" x14ac:dyDescent="0.3">
      <c r="D590" s="1" t="s">
        <v>403</v>
      </c>
    </row>
    <row r="591" spans="2:9" x14ac:dyDescent="0.3">
      <c r="D591" s="1" t="s">
        <v>402</v>
      </c>
    </row>
    <row r="592" spans="2:9" x14ac:dyDescent="0.3">
      <c r="C592" s="1" t="s">
        <v>98</v>
      </c>
      <c r="E592" s="1" t="s">
        <v>229</v>
      </c>
      <c r="F592" s="71">
        <v>20000</v>
      </c>
      <c r="G592" s="1" t="s">
        <v>230</v>
      </c>
    </row>
    <row r="593" spans="3:8" x14ac:dyDescent="0.3">
      <c r="D593" s="1" t="s">
        <v>404</v>
      </c>
    </row>
    <row r="594" spans="3:8" x14ac:dyDescent="0.3">
      <c r="D594" s="1" t="s">
        <v>402</v>
      </c>
    </row>
    <row r="595" spans="3:8" x14ac:dyDescent="0.3">
      <c r="C595" s="1" t="s">
        <v>282</v>
      </c>
    </row>
    <row r="596" spans="3:8" x14ac:dyDescent="0.3">
      <c r="C596" s="13" t="s">
        <v>313</v>
      </c>
      <c r="E596" s="1" t="s">
        <v>229</v>
      </c>
      <c r="F596" s="71">
        <v>250000</v>
      </c>
      <c r="G596" s="1" t="s">
        <v>230</v>
      </c>
    </row>
    <row r="597" spans="3:8" x14ac:dyDescent="0.3">
      <c r="D597" s="1" t="s">
        <v>314</v>
      </c>
    </row>
    <row r="598" spans="3:8" x14ac:dyDescent="0.3">
      <c r="D598" s="1" t="s">
        <v>315</v>
      </c>
    </row>
    <row r="599" spans="3:8" x14ac:dyDescent="0.3">
      <c r="D599" s="1" t="s">
        <v>378</v>
      </c>
    </row>
    <row r="600" spans="3:8" x14ac:dyDescent="0.3">
      <c r="D600" s="1" t="s">
        <v>402</v>
      </c>
      <c r="H600" s="1">
        <v>50</v>
      </c>
    </row>
    <row r="601" spans="3:8" x14ac:dyDescent="0.3">
      <c r="C601" s="13" t="s">
        <v>405</v>
      </c>
      <c r="E601" s="1" t="s">
        <v>229</v>
      </c>
      <c r="F601" s="71">
        <v>806400</v>
      </c>
      <c r="G601" s="1" t="s">
        <v>230</v>
      </c>
    </row>
    <row r="602" spans="3:8" x14ac:dyDescent="0.3">
      <c r="D602" s="1" t="s">
        <v>406</v>
      </c>
    </row>
    <row r="603" spans="3:8" x14ac:dyDescent="0.3">
      <c r="D603" s="1" t="s">
        <v>385</v>
      </c>
    </row>
    <row r="604" spans="3:8" x14ac:dyDescent="0.3">
      <c r="D604" s="1" t="s">
        <v>407</v>
      </c>
    </row>
    <row r="605" spans="3:8" x14ac:dyDescent="0.3">
      <c r="C605" s="13" t="s">
        <v>408</v>
      </c>
      <c r="E605" s="1" t="s">
        <v>229</v>
      </c>
      <c r="F605" s="71">
        <v>120000</v>
      </c>
      <c r="G605" s="1" t="s">
        <v>230</v>
      </c>
    </row>
    <row r="606" spans="3:8" x14ac:dyDescent="0.3">
      <c r="D606" s="1" t="s">
        <v>409</v>
      </c>
    </row>
    <row r="607" spans="3:8" x14ac:dyDescent="0.3">
      <c r="D607" s="1" t="s">
        <v>410</v>
      </c>
    </row>
    <row r="608" spans="3:8" x14ac:dyDescent="0.3">
      <c r="D608" s="1" t="s">
        <v>385</v>
      </c>
    </row>
    <row r="609" spans="3:9" x14ac:dyDescent="0.3">
      <c r="D609" s="1" t="s">
        <v>402</v>
      </c>
    </row>
    <row r="610" spans="3:9" x14ac:dyDescent="0.3">
      <c r="C610" s="13" t="s">
        <v>411</v>
      </c>
      <c r="E610" s="1" t="s">
        <v>229</v>
      </c>
      <c r="F610" s="71">
        <v>10000</v>
      </c>
      <c r="G610" s="1" t="s">
        <v>230</v>
      </c>
    </row>
    <row r="611" spans="3:9" x14ac:dyDescent="0.3">
      <c r="D611" s="1" t="s">
        <v>412</v>
      </c>
    </row>
    <row r="612" spans="3:9" x14ac:dyDescent="0.3">
      <c r="D612" s="1" t="s">
        <v>413</v>
      </c>
    </row>
    <row r="613" spans="3:9" x14ac:dyDescent="0.3">
      <c r="D613" s="1" t="s">
        <v>385</v>
      </c>
    </row>
    <row r="614" spans="3:9" x14ac:dyDescent="0.3">
      <c r="D614" s="1" t="s">
        <v>402</v>
      </c>
    </row>
    <row r="615" spans="3:9" x14ac:dyDescent="0.3">
      <c r="C615" s="1" t="s">
        <v>17</v>
      </c>
      <c r="E615" s="1" t="s">
        <v>229</v>
      </c>
      <c r="F615" s="71">
        <v>100000</v>
      </c>
      <c r="G615" s="1" t="s">
        <v>230</v>
      </c>
    </row>
    <row r="616" spans="3:9" x14ac:dyDescent="0.3">
      <c r="D616" s="1" t="s">
        <v>393</v>
      </c>
    </row>
    <row r="617" spans="3:9" x14ac:dyDescent="0.3">
      <c r="D617" s="1" t="s">
        <v>414</v>
      </c>
    </row>
    <row r="618" spans="3:9" x14ac:dyDescent="0.3">
      <c r="D618" s="1" t="s">
        <v>402</v>
      </c>
    </row>
    <row r="619" spans="3:9" s="5" customFormat="1" x14ac:dyDescent="0.3">
      <c r="C619" s="5" t="s">
        <v>18</v>
      </c>
      <c r="E619" s="5" t="s">
        <v>59</v>
      </c>
      <c r="F619" s="72">
        <f>F620+F623</f>
        <v>1584860</v>
      </c>
      <c r="G619" s="5" t="s">
        <v>230</v>
      </c>
      <c r="I619" s="72"/>
    </row>
    <row r="620" spans="3:9" x14ac:dyDescent="0.3">
      <c r="C620" s="1" t="s">
        <v>101</v>
      </c>
      <c r="E620" s="1" t="s">
        <v>229</v>
      </c>
      <c r="F620" s="71">
        <v>45000</v>
      </c>
      <c r="G620" s="1" t="s">
        <v>230</v>
      </c>
    </row>
    <row r="621" spans="3:9" x14ac:dyDescent="0.3">
      <c r="D621" s="1" t="s">
        <v>415</v>
      </c>
    </row>
    <row r="622" spans="3:9" x14ac:dyDescent="0.3">
      <c r="D622" s="1" t="s">
        <v>402</v>
      </c>
    </row>
    <row r="623" spans="3:9" x14ac:dyDescent="0.3">
      <c r="C623" s="1" t="s">
        <v>124</v>
      </c>
      <c r="E623" s="1" t="s">
        <v>229</v>
      </c>
      <c r="F623" s="71">
        <v>1539860</v>
      </c>
      <c r="G623" s="1" t="s">
        <v>230</v>
      </c>
    </row>
    <row r="624" spans="3:9" x14ac:dyDescent="0.3">
      <c r="D624" s="1" t="s">
        <v>416</v>
      </c>
    </row>
    <row r="625" spans="2:9" x14ac:dyDescent="0.3">
      <c r="D625" s="1" t="s">
        <v>407</v>
      </c>
    </row>
    <row r="626" spans="2:9" s="5" customFormat="1" x14ac:dyDescent="0.3">
      <c r="C626" s="5" t="s">
        <v>19</v>
      </c>
      <c r="E626" s="5" t="s">
        <v>59</v>
      </c>
      <c r="F626" s="72">
        <f>F627</f>
        <v>30000</v>
      </c>
      <c r="G626" s="5" t="s">
        <v>230</v>
      </c>
      <c r="I626" s="72"/>
    </row>
    <row r="627" spans="2:9" x14ac:dyDescent="0.3">
      <c r="C627" s="1" t="s">
        <v>20</v>
      </c>
      <c r="E627" s="1" t="s">
        <v>229</v>
      </c>
      <c r="F627" s="71">
        <v>30000</v>
      </c>
      <c r="G627" s="1" t="s">
        <v>230</v>
      </c>
    </row>
    <row r="628" spans="2:9" x14ac:dyDescent="0.3">
      <c r="D628" s="1" t="s">
        <v>417</v>
      </c>
    </row>
    <row r="629" spans="2:9" x14ac:dyDescent="0.3">
      <c r="D629" s="1" t="s">
        <v>402</v>
      </c>
    </row>
    <row r="630" spans="2:9" s="5" customFormat="1" x14ac:dyDescent="0.3">
      <c r="B630" s="5" t="s">
        <v>32</v>
      </c>
      <c r="E630" s="5" t="s">
        <v>59</v>
      </c>
      <c r="F630" s="72">
        <f>F631</f>
        <v>2839000</v>
      </c>
      <c r="G630" s="5" t="s">
        <v>230</v>
      </c>
      <c r="I630" s="72"/>
    </row>
    <row r="631" spans="2:9" s="5" customFormat="1" x14ac:dyDescent="0.3">
      <c r="C631" s="5" t="s">
        <v>33</v>
      </c>
      <c r="E631" s="5" t="s">
        <v>59</v>
      </c>
      <c r="F631" s="72">
        <f>F632</f>
        <v>2839000</v>
      </c>
      <c r="G631" s="5" t="s">
        <v>230</v>
      </c>
      <c r="I631" s="72"/>
    </row>
    <row r="632" spans="2:9" x14ac:dyDescent="0.3">
      <c r="C632" s="1" t="s">
        <v>34</v>
      </c>
      <c r="E632" s="1" t="s">
        <v>229</v>
      </c>
      <c r="F632" s="71">
        <f>F633+F636+F641+F644</f>
        <v>2839000</v>
      </c>
      <c r="G632" s="1" t="s">
        <v>230</v>
      </c>
    </row>
    <row r="633" spans="2:9" x14ac:dyDescent="0.3">
      <c r="D633" s="1" t="s">
        <v>420</v>
      </c>
      <c r="E633" s="1" t="s">
        <v>229</v>
      </c>
      <c r="F633" s="71">
        <v>2764000</v>
      </c>
      <c r="G633" s="1" t="s">
        <v>230</v>
      </c>
    </row>
    <row r="634" spans="2:9" x14ac:dyDescent="0.3">
      <c r="D634" s="1" t="s">
        <v>418</v>
      </c>
    </row>
    <row r="635" spans="2:9" x14ac:dyDescent="0.3">
      <c r="D635" s="1" t="s">
        <v>407</v>
      </c>
    </row>
    <row r="636" spans="2:9" x14ac:dyDescent="0.3">
      <c r="D636" s="1" t="s">
        <v>419</v>
      </c>
      <c r="E636" s="1" t="s">
        <v>229</v>
      </c>
      <c r="F636" s="71">
        <v>30000</v>
      </c>
      <c r="G636" s="1" t="s">
        <v>230</v>
      </c>
    </row>
    <row r="637" spans="2:9" x14ac:dyDescent="0.3">
      <c r="D637" s="1" t="s">
        <v>567</v>
      </c>
    </row>
    <row r="638" spans="2:9" x14ac:dyDescent="0.3">
      <c r="D638" s="1" t="s">
        <v>402</v>
      </c>
    </row>
    <row r="640" spans="2:9" x14ac:dyDescent="0.3">
      <c r="H640" s="1">
        <v>51</v>
      </c>
    </row>
    <row r="641" spans="4:7" x14ac:dyDescent="0.3">
      <c r="D641" s="1" t="s">
        <v>564</v>
      </c>
      <c r="E641" s="1" t="s">
        <v>229</v>
      </c>
      <c r="F641" s="71">
        <v>15000</v>
      </c>
      <c r="G641" s="1" t="s">
        <v>230</v>
      </c>
    </row>
    <row r="642" spans="4:7" x14ac:dyDescent="0.3">
      <c r="D642" s="1" t="s">
        <v>565</v>
      </c>
    </row>
    <row r="643" spans="4:7" x14ac:dyDescent="0.3">
      <c r="D643" s="1" t="s">
        <v>402</v>
      </c>
    </row>
    <row r="644" spans="4:7" x14ac:dyDescent="0.3">
      <c r="D644" s="1" t="s">
        <v>566</v>
      </c>
      <c r="E644" s="1" t="s">
        <v>229</v>
      </c>
      <c r="F644" s="71">
        <v>30000</v>
      </c>
      <c r="G644" s="1" t="s">
        <v>230</v>
      </c>
    </row>
    <row r="645" spans="4:7" x14ac:dyDescent="0.3">
      <c r="D645" s="1" t="s">
        <v>568</v>
      </c>
    </row>
    <row r="646" spans="4:7" x14ac:dyDescent="0.3">
      <c r="D646" s="1" t="s">
        <v>402</v>
      </c>
    </row>
    <row r="680" spans="1:9" x14ac:dyDescent="0.3">
      <c r="H680" s="1">
        <v>52</v>
      </c>
    </row>
    <row r="681" spans="1:9" s="5" customFormat="1" x14ac:dyDescent="0.3">
      <c r="A681" s="291" t="s">
        <v>140</v>
      </c>
      <c r="B681" s="291"/>
      <c r="C681" s="291"/>
      <c r="D681" s="291"/>
      <c r="E681" s="291"/>
      <c r="F681" s="291"/>
      <c r="G681" s="291"/>
      <c r="I681" s="72"/>
    </row>
    <row r="682" spans="1:9" s="5" customFormat="1" x14ac:dyDescent="0.3">
      <c r="A682" s="5" t="s">
        <v>141</v>
      </c>
      <c r="E682" s="5" t="s">
        <v>59</v>
      </c>
      <c r="F682" s="72">
        <f>F683</f>
        <v>297000</v>
      </c>
      <c r="G682" s="5" t="s">
        <v>230</v>
      </c>
      <c r="I682" s="72"/>
    </row>
    <row r="683" spans="1:9" s="5" customFormat="1" x14ac:dyDescent="0.3">
      <c r="B683" s="5" t="s">
        <v>192</v>
      </c>
      <c r="E683" s="5" t="s">
        <v>59</v>
      </c>
      <c r="F683" s="72">
        <f>F684+F695</f>
        <v>297000</v>
      </c>
      <c r="G683" s="5" t="s">
        <v>230</v>
      </c>
      <c r="I683" s="72"/>
    </row>
    <row r="684" spans="1:9" s="5" customFormat="1" x14ac:dyDescent="0.3">
      <c r="C684" s="5" t="s">
        <v>16</v>
      </c>
      <c r="E684" s="5" t="s">
        <v>59</v>
      </c>
      <c r="F684" s="72">
        <f>F686+F691</f>
        <v>170000</v>
      </c>
      <c r="G684" s="5" t="s">
        <v>230</v>
      </c>
      <c r="I684" s="72"/>
    </row>
    <row r="685" spans="1:9" x14ac:dyDescent="0.3">
      <c r="C685" s="1" t="s">
        <v>282</v>
      </c>
    </row>
    <row r="686" spans="1:9" x14ac:dyDescent="0.3">
      <c r="C686" s="1" t="s">
        <v>421</v>
      </c>
      <c r="E686" s="1" t="s">
        <v>229</v>
      </c>
      <c r="F686" s="71">
        <v>120000</v>
      </c>
      <c r="G686" s="1" t="s">
        <v>230</v>
      </c>
    </row>
    <row r="687" spans="1:9" x14ac:dyDescent="0.3">
      <c r="D687" s="1" t="s">
        <v>437</v>
      </c>
    </row>
    <row r="688" spans="1:9" x14ac:dyDescent="0.3">
      <c r="D688" s="1" t="s">
        <v>438</v>
      </c>
    </row>
    <row r="689" spans="1:9" x14ac:dyDescent="0.3">
      <c r="D689" s="1" t="s">
        <v>385</v>
      </c>
    </row>
    <row r="690" spans="1:9" x14ac:dyDescent="0.3">
      <c r="D690" s="1" t="s">
        <v>402</v>
      </c>
    </row>
    <row r="691" spans="1:9" x14ac:dyDescent="0.3">
      <c r="C691" s="1" t="s">
        <v>422</v>
      </c>
      <c r="E691" s="1" t="s">
        <v>229</v>
      </c>
      <c r="F691" s="71">
        <v>50000</v>
      </c>
      <c r="G691" s="1" t="s">
        <v>230</v>
      </c>
    </row>
    <row r="692" spans="1:9" x14ac:dyDescent="0.3">
      <c r="D692" s="1" t="s">
        <v>446</v>
      </c>
    </row>
    <row r="693" spans="1:9" x14ac:dyDescent="0.3">
      <c r="D693" s="1" t="s">
        <v>378</v>
      </c>
    </row>
    <row r="694" spans="1:9" x14ac:dyDescent="0.3">
      <c r="D694" s="1" t="s">
        <v>402</v>
      </c>
    </row>
    <row r="695" spans="1:9" s="5" customFormat="1" x14ac:dyDescent="0.3">
      <c r="C695" s="5" t="s">
        <v>18</v>
      </c>
      <c r="E695" s="5" t="s">
        <v>229</v>
      </c>
      <c r="F695" s="72">
        <f>F696+F699</f>
        <v>127000</v>
      </c>
      <c r="G695" s="5" t="s">
        <v>230</v>
      </c>
      <c r="I695" s="72"/>
    </row>
    <row r="696" spans="1:9" x14ac:dyDescent="0.3">
      <c r="C696" s="1" t="s">
        <v>142</v>
      </c>
      <c r="E696" s="1" t="s">
        <v>229</v>
      </c>
      <c r="F696" s="71">
        <v>30000</v>
      </c>
      <c r="G696" s="1" t="s">
        <v>230</v>
      </c>
    </row>
    <row r="697" spans="1:9" x14ac:dyDescent="0.3">
      <c r="D697" s="1" t="s">
        <v>423</v>
      </c>
    </row>
    <row r="698" spans="1:9" x14ac:dyDescent="0.3">
      <c r="D698" s="1" t="s">
        <v>402</v>
      </c>
    </row>
    <row r="699" spans="1:9" x14ac:dyDescent="0.3">
      <c r="C699" s="1" t="s">
        <v>143</v>
      </c>
      <c r="E699" s="1" t="s">
        <v>229</v>
      </c>
      <c r="F699" s="71">
        <v>97000</v>
      </c>
      <c r="G699" s="1" t="s">
        <v>230</v>
      </c>
    </row>
    <row r="700" spans="1:9" x14ac:dyDescent="0.3">
      <c r="D700" s="1" t="s">
        <v>424</v>
      </c>
    </row>
    <row r="701" spans="1:9" x14ac:dyDescent="0.3">
      <c r="D701" s="1" t="s">
        <v>402</v>
      </c>
    </row>
    <row r="702" spans="1:9" s="5" customFormat="1" x14ac:dyDescent="0.3">
      <c r="A702" s="5" t="s">
        <v>425</v>
      </c>
      <c r="E702" s="5" t="s">
        <v>59</v>
      </c>
      <c r="F702" s="72">
        <f>F703+F715</f>
        <v>160000</v>
      </c>
      <c r="G702" s="5" t="s">
        <v>230</v>
      </c>
      <c r="I702" s="72"/>
    </row>
    <row r="703" spans="1:9" s="5" customFormat="1" x14ac:dyDescent="0.3">
      <c r="B703" s="5" t="s">
        <v>192</v>
      </c>
      <c r="E703" s="5" t="s">
        <v>59</v>
      </c>
      <c r="F703" s="72">
        <f>F704</f>
        <v>130000</v>
      </c>
      <c r="G703" s="5" t="s">
        <v>230</v>
      </c>
      <c r="I703" s="72"/>
    </row>
    <row r="704" spans="1:9" s="5" customFormat="1" x14ac:dyDescent="0.3">
      <c r="C704" s="5" t="s">
        <v>16</v>
      </c>
      <c r="E704" s="5" t="s">
        <v>59</v>
      </c>
      <c r="F704" s="72">
        <f>F706+F710</f>
        <v>130000</v>
      </c>
      <c r="G704" s="5" t="s">
        <v>230</v>
      </c>
      <c r="I704" s="72"/>
    </row>
    <row r="705" spans="2:9" x14ac:dyDescent="0.3">
      <c r="C705" s="1" t="s">
        <v>282</v>
      </c>
    </row>
    <row r="706" spans="2:9" x14ac:dyDescent="0.3">
      <c r="C706" s="13" t="s">
        <v>426</v>
      </c>
      <c r="E706" s="1" t="s">
        <v>229</v>
      </c>
      <c r="F706" s="71">
        <v>30000</v>
      </c>
      <c r="G706" s="1" t="s">
        <v>230</v>
      </c>
    </row>
    <row r="707" spans="2:9" x14ac:dyDescent="0.3">
      <c r="D707" s="1" t="s">
        <v>439</v>
      </c>
    </row>
    <row r="708" spans="2:9" x14ac:dyDescent="0.3">
      <c r="D708" s="1" t="s">
        <v>385</v>
      </c>
    </row>
    <row r="709" spans="2:9" x14ac:dyDescent="0.3">
      <c r="D709" s="1" t="s">
        <v>402</v>
      </c>
    </row>
    <row r="710" spans="2:9" x14ac:dyDescent="0.3">
      <c r="C710" s="13" t="s">
        <v>427</v>
      </c>
      <c r="E710" s="1" t="s">
        <v>229</v>
      </c>
      <c r="F710" s="71">
        <v>100000</v>
      </c>
      <c r="G710" s="1" t="s">
        <v>230</v>
      </c>
    </row>
    <row r="711" spans="2:9" x14ac:dyDescent="0.3">
      <c r="D711" s="1" t="s">
        <v>428</v>
      </c>
    </row>
    <row r="712" spans="2:9" x14ac:dyDescent="0.3">
      <c r="D712" s="1" t="s">
        <v>429</v>
      </c>
    </row>
    <row r="713" spans="2:9" x14ac:dyDescent="0.3">
      <c r="D713" s="1" t="s">
        <v>385</v>
      </c>
    </row>
    <row r="714" spans="2:9" x14ac:dyDescent="0.3">
      <c r="D714" s="1" t="s">
        <v>402</v>
      </c>
    </row>
    <row r="715" spans="2:9" s="5" customFormat="1" x14ac:dyDescent="0.3">
      <c r="B715" s="5" t="s">
        <v>32</v>
      </c>
      <c r="E715" s="5" t="s">
        <v>59</v>
      </c>
      <c r="F715" s="72">
        <f>F716</f>
        <v>30000</v>
      </c>
      <c r="G715" s="5" t="s">
        <v>230</v>
      </c>
      <c r="I715" s="72"/>
    </row>
    <row r="716" spans="2:9" s="5" customFormat="1" x14ac:dyDescent="0.3">
      <c r="C716" s="5" t="s">
        <v>33</v>
      </c>
      <c r="E716" s="5" t="s">
        <v>59</v>
      </c>
      <c r="F716" s="72">
        <f>F717</f>
        <v>30000</v>
      </c>
      <c r="G716" s="5" t="s">
        <v>230</v>
      </c>
      <c r="I716" s="72"/>
    </row>
    <row r="717" spans="2:9" x14ac:dyDescent="0.3">
      <c r="C717" s="1" t="s">
        <v>197</v>
      </c>
      <c r="E717" s="1" t="s">
        <v>229</v>
      </c>
      <c r="F717" s="71">
        <v>30000</v>
      </c>
      <c r="G717" s="1" t="s">
        <v>230</v>
      </c>
    </row>
    <row r="718" spans="2:9" x14ac:dyDescent="0.3">
      <c r="D718" s="1" t="s">
        <v>447</v>
      </c>
    </row>
    <row r="719" spans="2:9" x14ac:dyDescent="0.3">
      <c r="D719" s="1" t="s">
        <v>402</v>
      </c>
    </row>
    <row r="720" spans="2:9" x14ac:dyDescent="0.3">
      <c r="H720" s="1">
        <v>53</v>
      </c>
    </row>
    <row r="721" spans="1:9" s="5" customFormat="1" x14ac:dyDescent="0.3">
      <c r="A721" s="291" t="s">
        <v>130</v>
      </c>
      <c r="B721" s="291"/>
      <c r="C721" s="291"/>
      <c r="D721" s="291"/>
      <c r="E721" s="291"/>
      <c r="F721" s="291"/>
      <c r="G721" s="291"/>
      <c r="I721" s="72"/>
    </row>
    <row r="722" spans="1:9" s="5" customFormat="1" x14ac:dyDescent="0.3">
      <c r="A722" s="5" t="s">
        <v>334</v>
      </c>
      <c r="E722" s="5" t="s">
        <v>59</v>
      </c>
      <c r="F722" s="72">
        <f>F723+F737+F793</f>
        <v>1249000</v>
      </c>
      <c r="G722" s="5" t="s">
        <v>230</v>
      </c>
      <c r="I722" s="72"/>
    </row>
    <row r="723" spans="1:9" s="5" customFormat="1" x14ac:dyDescent="0.3">
      <c r="B723" s="5" t="s">
        <v>6</v>
      </c>
      <c r="E723" s="5" t="s">
        <v>59</v>
      </c>
      <c r="F723" s="72">
        <f>F724</f>
        <v>780000</v>
      </c>
      <c r="G723" s="5" t="s">
        <v>230</v>
      </c>
      <c r="I723" s="72"/>
    </row>
    <row r="724" spans="1:9" s="5" customFormat="1" x14ac:dyDescent="0.3">
      <c r="C724" s="5" t="s">
        <v>9</v>
      </c>
      <c r="E724" s="5" t="s">
        <v>59</v>
      </c>
      <c r="F724" s="72">
        <f>F725+F728+F731+F734</f>
        <v>780000</v>
      </c>
      <c r="G724" s="5" t="s">
        <v>230</v>
      </c>
      <c r="I724" s="72"/>
    </row>
    <row r="725" spans="1:9" x14ac:dyDescent="0.3">
      <c r="C725" s="1" t="s">
        <v>10</v>
      </c>
      <c r="E725" s="1" t="s">
        <v>229</v>
      </c>
      <c r="F725" s="71">
        <v>567000</v>
      </c>
      <c r="G725" s="1" t="s">
        <v>230</v>
      </c>
    </row>
    <row r="726" spans="1:9" x14ac:dyDescent="0.3">
      <c r="D726" s="1" t="s">
        <v>302</v>
      </c>
    </row>
    <row r="727" spans="1:9" x14ac:dyDescent="0.3">
      <c r="D727" s="1" t="s">
        <v>345</v>
      </c>
    </row>
    <row r="728" spans="1:9" x14ac:dyDescent="0.3">
      <c r="C728" s="1" t="s">
        <v>11</v>
      </c>
      <c r="E728" s="1" t="s">
        <v>229</v>
      </c>
      <c r="F728" s="71">
        <v>42000</v>
      </c>
      <c r="G728" s="1" t="s">
        <v>230</v>
      </c>
    </row>
    <row r="729" spans="1:9" x14ac:dyDescent="0.3">
      <c r="D729" s="1" t="s">
        <v>304</v>
      </c>
    </row>
    <row r="730" spans="1:9" x14ac:dyDescent="0.3">
      <c r="D730" s="1" t="s">
        <v>345</v>
      </c>
    </row>
    <row r="731" spans="1:9" x14ac:dyDescent="0.3">
      <c r="C731" s="1" t="s">
        <v>190</v>
      </c>
      <c r="E731" s="1" t="s">
        <v>229</v>
      </c>
      <c r="F731" s="71">
        <v>147000</v>
      </c>
      <c r="G731" s="1" t="s">
        <v>230</v>
      </c>
    </row>
    <row r="732" spans="1:9" x14ac:dyDescent="0.3">
      <c r="D732" s="1" t="s">
        <v>305</v>
      </c>
    </row>
    <row r="733" spans="1:9" x14ac:dyDescent="0.3">
      <c r="D733" s="1" t="s">
        <v>345</v>
      </c>
    </row>
    <row r="734" spans="1:9" x14ac:dyDescent="0.3">
      <c r="C734" s="1" t="s">
        <v>174</v>
      </c>
      <c r="E734" s="1" t="s">
        <v>229</v>
      </c>
      <c r="F734" s="71">
        <v>24000</v>
      </c>
      <c r="G734" s="1" t="s">
        <v>230</v>
      </c>
    </row>
    <row r="735" spans="1:9" x14ac:dyDescent="0.3">
      <c r="D735" s="1" t="s">
        <v>306</v>
      </c>
    </row>
    <row r="736" spans="1:9" x14ac:dyDescent="0.3">
      <c r="D736" s="1" t="s">
        <v>345</v>
      </c>
    </row>
    <row r="737" spans="2:9" s="5" customFormat="1" x14ac:dyDescent="0.3">
      <c r="B737" s="5" t="s">
        <v>192</v>
      </c>
      <c r="E737" s="5" t="s">
        <v>59</v>
      </c>
      <c r="F737" s="72">
        <f>F738+F751</f>
        <v>406000</v>
      </c>
      <c r="G737" s="5" t="s">
        <v>230</v>
      </c>
      <c r="I737" s="72"/>
    </row>
    <row r="738" spans="2:9" s="5" customFormat="1" x14ac:dyDescent="0.3">
      <c r="C738" s="5" t="s">
        <v>1</v>
      </c>
      <c r="E738" s="5" t="s">
        <v>59</v>
      </c>
      <c r="F738" s="72">
        <f>F739+F742+F745+F748</f>
        <v>86000</v>
      </c>
      <c r="G738" s="5" t="s">
        <v>230</v>
      </c>
      <c r="I738" s="72"/>
    </row>
    <row r="739" spans="2:9" x14ac:dyDescent="0.3">
      <c r="C739" s="1" t="s">
        <v>277</v>
      </c>
      <c r="E739" s="1" t="s">
        <v>229</v>
      </c>
      <c r="F739" s="71">
        <v>30000</v>
      </c>
      <c r="G739" s="1" t="s">
        <v>230</v>
      </c>
    </row>
    <row r="740" spans="2:9" x14ac:dyDescent="0.3">
      <c r="D740" s="1" t="s">
        <v>346</v>
      </c>
    </row>
    <row r="741" spans="2:9" x14ac:dyDescent="0.3">
      <c r="D741" s="1" t="s">
        <v>345</v>
      </c>
    </row>
    <row r="742" spans="2:9" x14ac:dyDescent="0.3">
      <c r="C742" s="1" t="s">
        <v>94</v>
      </c>
      <c r="E742" s="1" t="s">
        <v>229</v>
      </c>
      <c r="F742" s="71">
        <v>10000</v>
      </c>
      <c r="G742" s="1" t="s">
        <v>230</v>
      </c>
    </row>
    <row r="743" spans="2:9" x14ac:dyDescent="0.3">
      <c r="D743" s="1" t="s">
        <v>308</v>
      </c>
    </row>
    <row r="744" spans="2:9" x14ac:dyDescent="0.3">
      <c r="D744" s="1" t="s">
        <v>345</v>
      </c>
    </row>
    <row r="745" spans="2:9" x14ac:dyDescent="0.3">
      <c r="C745" s="1" t="s">
        <v>14</v>
      </c>
      <c r="E745" s="1" t="s">
        <v>229</v>
      </c>
      <c r="F745" s="71">
        <v>36000</v>
      </c>
      <c r="G745" s="1" t="s">
        <v>230</v>
      </c>
    </row>
    <row r="746" spans="2:9" x14ac:dyDescent="0.3">
      <c r="D746" s="1" t="s">
        <v>309</v>
      </c>
    </row>
    <row r="747" spans="2:9" x14ac:dyDescent="0.3">
      <c r="D747" s="1" t="s">
        <v>345</v>
      </c>
    </row>
    <row r="748" spans="2:9" x14ac:dyDescent="0.3">
      <c r="C748" s="1" t="s">
        <v>15</v>
      </c>
      <c r="E748" s="1" t="s">
        <v>229</v>
      </c>
      <c r="F748" s="71">
        <v>10000</v>
      </c>
      <c r="G748" s="1" t="s">
        <v>230</v>
      </c>
    </row>
    <row r="749" spans="2:9" x14ac:dyDescent="0.3">
      <c r="D749" s="1" t="s">
        <v>310</v>
      </c>
    </row>
    <row r="750" spans="2:9" x14ac:dyDescent="0.3">
      <c r="D750" s="1" t="s">
        <v>345</v>
      </c>
    </row>
    <row r="751" spans="2:9" s="5" customFormat="1" x14ac:dyDescent="0.3">
      <c r="C751" s="5" t="s">
        <v>16</v>
      </c>
      <c r="E751" s="5" t="s">
        <v>59</v>
      </c>
      <c r="F751" s="72">
        <f>F752+F755+F762+F767+F772+F777+F788</f>
        <v>320000</v>
      </c>
      <c r="G751" s="5" t="s">
        <v>230</v>
      </c>
      <c r="I751" s="72"/>
    </row>
    <row r="752" spans="2:9" x14ac:dyDescent="0.3">
      <c r="C752" s="1" t="s">
        <v>97</v>
      </c>
      <c r="E752" s="1" t="s">
        <v>229</v>
      </c>
      <c r="F752" s="71">
        <v>10000</v>
      </c>
      <c r="G752" s="1" t="s">
        <v>230</v>
      </c>
    </row>
    <row r="753" spans="3:8" x14ac:dyDescent="0.3">
      <c r="D753" s="1" t="s">
        <v>347</v>
      </c>
    </row>
    <row r="754" spans="3:8" x14ac:dyDescent="0.3">
      <c r="D754" s="1" t="s">
        <v>345</v>
      </c>
    </row>
    <row r="755" spans="3:8" x14ac:dyDescent="0.3">
      <c r="C755" s="1" t="s">
        <v>98</v>
      </c>
      <c r="E755" s="1" t="s">
        <v>229</v>
      </c>
      <c r="F755" s="71">
        <v>10000</v>
      </c>
      <c r="G755" s="1" t="s">
        <v>230</v>
      </c>
    </row>
    <row r="756" spans="3:8" x14ac:dyDescent="0.3">
      <c r="D756" s="1" t="s">
        <v>348</v>
      </c>
    </row>
    <row r="757" spans="3:8" x14ac:dyDescent="0.3">
      <c r="D757" s="1" t="s">
        <v>345</v>
      </c>
    </row>
    <row r="760" spans="3:8" x14ac:dyDescent="0.3">
      <c r="H760" s="1">
        <v>54</v>
      </c>
    </row>
    <row r="761" spans="3:8" x14ac:dyDescent="0.3">
      <c r="C761" s="1" t="s">
        <v>282</v>
      </c>
    </row>
    <row r="762" spans="3:8" x14ac:dyDescent="0.3">
      <c r="C762" s="13" t="s">
        <v>313</v>
      </c>
      <c r="E762" s="1" t="s">
        <v>229</v>
      </c>
      <c r="F762" s="71">
        <v>100000</v>
      </c>
      <c r="G762" s="1" t="s">
        <v>230</v>
      </c>
    </row>
    <row r="763" spans="3:8" x14ac:dyDescent="0.3">
      <c r="D763" s="1" t="s">
        <v>314</v>
      </c>
    </row>
    <row r="764" spans="3:8" x14ac:dyDescent="0.3">
      <c r="D764" s="1" t="s">
        <v>315</v>
      </c>
    </row>
    <row r="765" spans="3:8" x14ac:dyDescent="0.3">
      <c r="D765" s="1" t="s">
        <v>376</v>
      </c>
    </row>
    <row r="766" spans="3:8" x14ac:dyDescent="0.3">
      <c r="D766" s="1" t="s">
        <v>345</v>
      </c>
    </row>
    <row r="767" spans="3:8" x14ac:dyDescent="0.3">
      <c r="C767" s="13" t="s">
        <v>349</v>
      </c>
      <c r="E767" s="1" t="s">
        <v>229</v>
      </c>
      <c r="F767" s="71">
        <v>80000</v>
      </c>
      <c r="G767" s="1" t="s">
        <v>230</v>
      </c>
    </row>
    <row r="768" spans="3:8" x14ac:dyDescent="0.3">
      <c r="D768" s="1" t="s">
        <v>317</v>
      </c>
    </row>
    <row r="769" spans="3:7" x14ac:dyDescent="0.3">
      <c r="D769" s="1" t="s">
        <v>321</v>
      </c>
    </row>
    <row r="770" spans="3:7" x14ac:dyDescent="0.3">
      <c r="D770" s="1" t="s">
        <v>377</v>
      </c>
    </row>
    <row r="771" spans="3:7" x14ac:dyDescent="0.3">
      <c r="D771" s="1" t="s">
        <v>345</v>
      </c>
    </row>
    <row r="772" spans="3:7" x14ac:dyDescent="0.3">
      <c r="C772" s="13" t="s">
        <v>350</v>
      </c>
      <c r="E772" s="1" t="s">
        <v>229</v>
      </c>
      <c r="F772" s="71">
        <v>30000</v>
      </c>
      <c r="G772" s="1" t="s">
        <v>230</v>
      </c>
    </row>
    <row r="773" spans="3:7" x14ac:dyDescent="0.3">
      <c r="D773" s="1" t="s">
        <v>317</v>
      </c>
    </row>
    <row r="774" spans="3:7" x14ac:dyDescent="0.3">
      <c r="D774" s="1" t="s">
        <v>321</v>
      </c>
    </row>
    <row r="775" spans="3:7" x14ac:dyDescent="0.3">
      <c r="D775" s="1" t="s">
        <v>375</v>
      </c>
    </row>
    <row r="776" spans="3:7" x14ac:dyDescent="0.3">
      <c r="D776" s="1" t="s">
        <v>345</v>
      </c>
    </row>
    <row r="777" spans="3:7" x14ac:dyDescent="0.3">
      <c r="C777" s="13" t="s">
        <v>351</v>
      </c>
      <c r="E777" s="1" t="s">
        <v>229</v>
      </c>
      <c r="F777" s="71">
        <f>F778+F783</f>
        <v>70000</v>
      </c>
      <c r="G777" s="1" t="s">
        <v>230</v>
      </c>
    </row>
    <row r="778" spans="3:7" x14ac:dyDescent="0.3">
      <c r="C778" s="13"/>
      <c r="D778" s="1" t="s">
        <v>448</v>
      </c>
      <c r="E778" s="1" t="s">
        <v>229</v>
      </c>
      <c r="F778" s="71">
        <v>40000</v>
      </c>
      <c r="G778" s="1" t="s">
        <v>230</v>
      </c>
    </row>
    <row r="779" spans="3:7" x14ac:dyDescent="0.3">
      <c r="D779" s="1" t="s">
        <v>317</v>
      </c>
    </row>
    <row r="780" spans="3:7" x14ac:dyDescent="0.3">
      <c r="D780" s="1" t="s">
        <v>321</v>
      </c>
    </row>
    <row r="781" spans="3:7" x14ac:dyDescent="0.3">
      <c r="D781" s="1" t="s">
        <v>377</v>
      </c>
    </row>
    <row r="782" spans="3:7" x14ac:dyDescent="0.3">
      <c r="D782" s="1" t="s">
        <v>345</v>
      </c>
    </row>
    <row r="783" spans="3:7" x14ac:dyDescent="0.3">
      <c r="C783" s="13"/>
      <c r="D783" s="1" t="s">
        <v>449</v>
      </c>
      <c r="E783" s="1" t="s">
        <v>229</v>
      </c>
      <c r="F783" s="71">
        <v>30000</v>
      </c>
      <c r="G783" s="1" t="s">
        <v>230</v>
      </c>
    </row>
    <row r="784" spans="3:7" x14ac:dyDescent="0.3">
      <c r="D784" s="1" t="s">
        <v>317</v>
      </c>
    </row>
    <row r="785" spans="2:9" x14ac:dyDescent="0.3">
      <c r="D785" s="1" t="s">
        <v>321</v>
      </c>
    </row>
    <row r="786" spans="2:9" x14ac:dyDescent="0.3">
      <c r="D786" s="1" t="s">
        <v>377</v>
      </c>
    </row>
    <row r="787" spans="2:9" x14ac:dyDescent="0.3">
      <c r="D787" s="1" t="s">
        <v>345</v>
      </c>
    </row>
    <row r="788" spans="2:9" x14ac:dyDescent="0.3">
      <c r="C788" s="13" t="s">
        <v>352</v>
      </c>
      <c r="E788" s="1" t="s">
        <v>229</v>
      </c>
      <c r="F788" s="71">
        <v>20000</v>
      </c>
      <c r="G788" s="1" t="s">
        <v>230</v>
      </c>
    </row>
    <row r="789" spans="2:9" x14ac:dyDescent="0.3">
      <c r="D789" s="1" t="s">
        <v>317</v>
      </c>
    </row>
    <row r="790" spans="2:9" x14ac:dyDescent="0.3">
      <c r="D790" s="1" t="s">
        <v>321</v>
      </c>
    </row>
    <row r="791" spans="2:9" x14ac:dyDescent="0.3">
      <c r="D791" s="1" t="s">
        <v>377</v>
      </c>
    </row>
    <row r="792" spans="2:9" x14ac:dyDescent="0.3">
      <c r="D792" s="1" t="s">
        <v>345</v>
      </c>
    </row>
    <row r="793" spans="2:9" s="5" customFormat="1" x14ac:dyDescent="0.3">
      <c r="B793" s="5" t="s">
        <v>25</v>
      </c>
      <c r="E793" s="5" t="s">
        <v>59</v>
      </c>
      <c r="F793" s="72">
        <f>F794</f>
        <v>63000</v>
      </c>
      <c r="G793" s="5" t="s">
        <v>230</v>
      </c>
      <c r="I793" s="72"/>
    </row>
    <row r="794" spans="2:9" s="5" customFormat="1" x14ac:dyDescent="0.3">
      <c r="C794" s="5" t="s">
        <v>356</v>
      </c>
      <c r="E794" s="5" t="s">
        <v>59</v>
      </c>
      <c r="F794" s="72">
        <f>F796</f>
        <v>63000</v>
      </c>
      <c r="G794" s="5" t="s">
        <v>230</v>
      </c>
      <c r="I794" s="72"/>
    </row>
    <row r="795" spans="2:9" x14ac:dyDescent="0.3">
      <c r="C795" s="1" t="s">
        <v>357</v>
      </c>
    </row>
    <row r="796" spans="2:9" x14ac:dyDescent="0.3">
      <c r="C796" s="13" t="s">
        <v>569</v>
      </c>
      <c r="E796" s="1" t="s">
        <v>229</v>
      </c>
      <c r="F796" s="71">
        <v>63000</v>
      </c>
      <c r="G796" s="1" t="s">
        <v>230</v>
      </c>
    </row>
    <row r="797" spans="2:9" x14ac:dyDescent="0.3">
      <c r="D797" s="1" t="s">
        <v>563</v>
      </c>
    </row>
    <row r="798" spans="2:9" x14ac:dyDescent="0.3">
      <c r="D798" s="1" t="s">
        <v>587</v>
      </c>
    </row>
    <row r="799" spans="2:9" x14ac:dyDescent="0.3">
      <c r="D799" s="1" t="s">
        <v>378</v>
      </c>
    </row>
    <row r="800" spans="2:9" x14ac:dyDescent="0.3">
      <c r="D800" s="1" t="s">
        <v>345</v>
      </c>
      <c r="H800" s="1">
        <v>55</v>
      </c>
    </row>
    <row r="801" spans="1:9" s="5" customFormat="1" x14ac:dyDescent="0.3">
      <c r="A801" s="291" t="s">
        <v>151</v>
      </c>
      <c r="B801" s="291"/>
      <c r="C801" s="291"/>
      <c r="D801" s="291"/>
      <c r="E801" s="291"/>
      <c r="F801" s="291"/>
      <c r="G801" s="291"/>
      <c r="I801" s="72"/>
    </row>
    <row r="802" spans="1:9" s="5" customFormat="1" x14ac:dyDescent="0.3">
      <c r="A802" s="5" t="s">
        <v>5</v>
      </c>
      <c r="E802" s="5" t="s">
        <v>59</v>
      </c>
      <c r="F802" s="72">
        <f>F803</f>
        <v>1536820</v>
      </c>
      <c r="G802" s="5" t="s">
        <v>230</v>
      </c>
      <c r="I802" s="72"/>
    </row>
    <row r="803" spans="1:9" s="5" customFormat="1" x14ac:dyDescent="0.3">
      <c r="B803" s="5" t="s">
        <v>35</v>
      </c>
      <c r="E803" s="5" t="s">
        <v>59</v>
      </c>
      <c r="F803" s="72">
        <f>F804</f>
        <v>1536820</v>
      </c>
      <c r="G803" s="5" t="s">
        <v>230</v>
      </c>
      <c r="I803" s="72"/>
    </row>
    <row r="804" spans="1:9" s="5" customFormat="1" x14ac:dyDescent="0.3">
      <c r="C804" s="5" t="s">
        <v>35</v>
      </c>
      <c r="E804" s="5" t="s">
        <v>59</v>
      </c>
      <c r="F804" s="72">
        <f>F805+F808+F811+F815+F818</f>
        <v>1536820</v>
      </c>
      <c r="G804" s="5" t="s">
        <v>230</v>
      </c>
      <c r="I804" s="72"/>
    </row>
    <row r="805" spans="1:9" x14ac:dyDescent="0.3">
      <c r="C805" s="1" t="s">
        <v>36</v>
      </c>
      <c r="E805" s="1" t="s">
        <v>229</v>
      </c>
      <c r="F805" s="71">
        <v>203110</v>
      </c>
      <c r="G805" s="1" t="s">
        <v>230</v>
      </c>
    </row>
    <row r="806" spans="1:9" x14ac:dyDescent="0.3">
      <c r="D806" s="1" t="s">
        <v>361</v>
      </c>
    </row>
    <row r="807" spans="1:9" x14ac:dyDescent="0.3">
      <c r="D807" s="1" t="s">
        <v>278</v>
      </c>
    </row>
    <row r="808" spans="1:9" x14ac:dyDescent="0.3">
      <c r="C808" s="1" t="s">
        <v>37</v>
      </c>
      <c r="E808" s="1" t="s">
        <v>229</v>
      </c>
      <c r="F808" s="71">
        <v>42000</v>
      </c>
      <c r="G808" s="1" t="s">
        <v>230</v>
      </c>
    </row>
    <row r="809" spans="1:9" x14ac:dyDescent="0.3">
      <c r="D809" s="1" t="s">
        <v>362</v>
      </c>
    </row>
    <row r="810" spans="1:9" x14ac:dyDescent="0.3">
      <c r="D810" s="1" t="s">
        <v>345</v>
      </c>
    </row>
    <row r="811" spans="1:9" x14ac:dyDescent="0.3">
      <c r="C811" s="1" t="s">
        <v>38</v>
      </c>
      <c r="E811" s="1" t="s">
        <v>229</v>
      </c>
      <c r="F811" s="71">
        <v>1000000</v>
      </c>
      <c r="G811" s="1" t="s">
        <v>230</v>
      </c>
    </row>
    <row r="812" spans="1:9" x14ac:dyDescent="0.3">
      <c r="D812" s="1" t="s">
        <v>363</v>
      </c>
    </row>
    <row r="813" spans="1:9" x14ac:dyDescent="0.3">
      <c r="D813" s="1" t="s">
        <v>364</v>
      </c>
    </row>
    <row r="814" spans="1:9" x14ac:dyDescent="0.3">
      <c r="D814" s="1" t="s">
        <v>278</v>
      </c>
    </row>
    <row r="815" spans="1:9" x14ac:dyDescent="0.3">
      <c r="C815" s="1" t="s">
        <v>39</v>
      </c>
      <c r="E815" s="1" t="s">
        <v>229</v>
      </c>
      <c r="F815" s="71">
        <v>130000</v>
      </c>
      <c r="G815" s="1" t="s">
        <v>230</v>
      </c>
    </row>
    <row r="816" spans="1:9" x14ac:dyDescent="0.3">
      <c r="D816" s="1" t="s">
        <v>365</v>
      </c>
    </row>
    <row r="817" spans="3:7" x14ac:dyDescent="0.3">
      <c r="D817" s="1" t="s">
        <v>278</v>
      </c>
    </row>
    <row r="818" spans="3:7" x14ac:dyDescent="0.3">
      <c r="C818" s="1" t="s">
        <v>366</v>
      </c>
      <c r="E818" s="1" t="s">
        <v>229</v>
      </c>
      <c r="F818" s="71">
        <v>161710</v>
      </c>
      <c r="G818" s="1" t="s">
        <v>230</v>
      </c>
    </row>
    <row r="819" spans="3:7" x14ac:dyDescent="0.3">
      <c r="D819" s="1" t="s">
        <v>367</v>
      </c>
    </row>
    <row r="820" spans="3:7" x14ac:dyDescent="0.3">
      <c r="D820" s="1" t="s">
        <v>278</v>
      </c>
    </row>
    <row r="840" spans="8:8" x14ac:dyDescent="0.3">
      <c r="H840" s="1">
        <v>56</v>
      </c>
    </row>
  </sheetData>
  <mergeCells count="15">
    <mergeCell ref="A801:G801"/>
    <mergeCell ref="A721:G721"/>
    <mergeCell ref="A1:G1"/>
    <mergeCell ref="A2:G2"/>
    <mergeCell ref="A3:G3"/>
    <mergeCell ref="A4:G4"/>
    <mergeCell ref="A8:G8"/>
    <mergeCell ref="A441:G441"/>
    <mergeCell ref="A481:G481"/>
    <mergeCell ref="A281:G281"/>
    <mergeCell ref="A241:G241"/>
    <mergeCell ref="A161:G161"/>
    <mergeCell ref="A361:G361"/>
    <mergeCell ref="A561:G561"/>
    <mergeCell ref="A681:G681"/>
  </mergeCells>
  <pageMargins left="0.78740157480314965" right="0.19685039370078741" top="0.78740157480314965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00" zoomScale="120" zoomScaleNormal="120" workbookViewId="0">
      <selection activeCell="H116" sqref="H116"/>
    </sheetView>
  </sheetViews>
  <sheetFormatPr defaultRowHeight="15" x14ac:dyDescent="0.25"/>
  <cols>
    <col min="1" max="1" width="30.125" style="25" customWidth="1"/>
    <col min="2" max="2" width="9" style="26" customWidth="1"/>
    <col min="3" max="3" width="9.375" style="26" customWidth="1"/>
    <col min="4" max="4" width="8.375" style="26" customWidth="1"/>
    <col min="5" max="5" width="8.25" style="26" customWidth="1"/>
    <col min="6" max="6" width="8.5" style="26" customWidth="1"/>
    <col min="7" max="7" width="8.875" style="26" customWidth="1"/>
    <col min="8" max="8" width="10.375" style="26" customWidth="1"/>
    <col min="9" max="9" width="9.375" style="26" customWidth="1"/>
    <col min="10" max="10" width="8.375" style="26" customWidth="1"/>
    <col min="11" max="11" width="8.25" style="26" customWidth="1"/>
    <col min="12" max="12" width="9.25" style="26" customWidth="1"/>
    <col min="13" max="13" width="2.5" style="25" customWidth="1"/>
    <col min="14" max="15" width="9.375" style="26" customWidth="1"/>
    <col min="16" max="16384" width="9" style="25"/>
  </cols>
  <sheetData>
    <row r="1" spans="1:15" s="5" customFormat="1" ht="18.75" x14ac:dyDescent="0.3">
      <c r="A1" s="281" t="s">
        <v>158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N1" s="72"/>
      <c r="O1" s="72"/>
    </row>
    <row r="2" spans="1:15" s="172" customFormat="1" ht="17.25" x14ac:dyDescent="0.3">
      <c r="A2" s="169" t="s">
        <v>160</v>
      </c>
      <c r="B2" s="170" t="s">
        <v>160</v>
      </c>
      <c r="C2" s="171" t="s">
        <v>160</v>
      </c>
      <c r="D2" s="171" t="s">
        <v>160</v>
      </c>
      <c r="E2" s="171" t="s">
        <v>160</v>
      </c>
      <c r="F2" s="171" t="s">
        <v>160</v>
      </c>
      <c r="G2" s="171" t="s">
        <v>160</v>
      </c>
      <c r="H2" s="171" t="s">
        <v>160</v>
      </c>
      <c r="I2" s="171" t="s">
        <v>160</v>
      </c>
      <c r="J2" s="171" t="s">
        <v>160</v>
      </c>
      <c r="K2" s="171" t="s">
        <v>160</v>
      </c>
      <c r="L2" s="171" t="s">
        <v>59</v>
      </c>
      <c r="N2" s="250"/>
      <c r="O2" s="250"/>
    </row>
    <row r="3" spans="1:15" s="172" customFormat="1" ht="17.25" x14ac:dyDescent="0.3">
      <c r="A3" s="173"/>
      <c r="B3" s="174" t="s">
        <v>170</v>
      </c>
      <c r="C3" s="175" t="s">
        <v>161</v>
      </c>
      <c r="D3" s="175" t="s">
        <v>162</v>
      </c>
      <c r="E3" s="175" t="s">
        <v>163</v>
      </c>
      <c r="F3" s="175" t="s">
        <v>541</v>
      </c>
      <c r="G3" s="175" t="s">
        <v>542</v>
      </c>
      <c r="H3" s="175" t="s">
        <v>164</v>
      </c>
      <c r="I3" s="175" t="s">
        <v>167</v>
      </c>
      <c r="J3" s="175" t="s">
        <v>166</v>
      </c>
      <c r="K3" s="175" t="s">
        <v>35</v>
      </c>
      <c r="L3" s="175"/>
      <c r="N3" s="250" t="s">
        <v>588</v>
      </c>
      <c r="O3" s="250" t="s">
        <v>33</v>
      </c>
    </row>
    <row r="4" spans="1:15" s="172" customFormat="1" ht="17.25" x14ac:dyDescent="0.3">
      <c r="A4" s="176" t="s">
        <v>159</v>
      </c>
      <c r="B4" s="177" t="s">
        <v>169</v>
      </c>
      <c r="C4" s="178" t="s">
        <v>168</v>
      </c>
      <c r="D4" s="178"/>
      <c r="E4" s="178"/>
      <c r="F4" s="178" t="s">
        <v>474</v>
      </c>
      <c r="G4" s="178" t="s">
        <v>472</v>
      </c>
      <c r="H4" s="178" t="s">
        <v>165</v>
      </c>
      <c r="I4" s="178" t="s">
        <v>198</v>
      </c>
      <c r="J4" s="178"/>
      <c r="K4" s="178"/>
      <c r="L4" s="178"/>
      <c r="N4" s="250"/>
      <c r="O4" s="250"/>
    </row>
    <row r="5" spans="1:15" s="172" customFormat="1" ht="17.25" x14ac:dyDescent="0.3">
      <c r="A5" s="189" t="s">
        <v>35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1"/>
      <c r="M5" s="179"/>
      <c r="N5" s="250"/>
      <c r="O5" s="250"/>
    </row>
    <row r="6" spans="1:15" s="172" customFormat="1" ht="17.25" x14ac:dyDescent="0.3">
      <c r="A6" s="192" t="s">
        <v>35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179"/>
      <c r="N6" s="250"/>
      <c r="O6" s="250"/>
    </row>
    <row r="7" spans="1:15" s="182" customFormat="1" ht="17.25" x14ac:dyDescent="0.3">
      <c r="A7" s="195" t="s">
        <v>36</v>
      </c>
      <c r="B7" s="196">
        <v>0</v>
      </c>
      <c r="C7" s="196">
        <v>0</v>
      </c>
      <c r="D7" s="196">
        <v>0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6">
        <v>0</v>
      </c>
      <c r="K7" s="196">
        <v>203110</v>
      </c>
      <c r="L7" s="197">
        <f t="shared" ref="L7:L41" si="0">SUM(B7:K7)</f>
        <v>203110</v>
      </c>
      <c r="M7" s="181"/>
      <c r="N7" s="251">
        <v>170370</v>
      </c>
      <c r="O7" s="251">
        <v>32740</v>
      </c>
    </row>
    <row r="8" spans="1:15" s="182" customFormat="1" ht="17.25" x14ac:dyDescent="0.3">
      <c r="A8" s="195" t="s">
        <v>37</v>
      </c>
      <c r="B8" s="196">
        <v>0</v>
      </c>
      <c r="C8" s="196">
        <v>0</v>
      </c>
      <c r="D8" s="196">
        <v>0</v>
      </c>
      <c r="E8" s="196">
        <v>0</v>
      </c>
      <c r="F8" s="196">
        <v>0</v>
      </c>
      <c r="G8" s="196">
        <v>0</v>
      </c>
      <c r="H8" s="196">
        <v>0</v>
      </c>
      <c r="I8" s="196">
        <v>0</v>
      </c>
      <c r="J8" s="196">
        <v>0</v>
      </c>
      <c r="K8" s="196">
        <v>42000</v>
      </c>
      <c r="L8" s="197">
        <f t="shared" si="0"/>
        <v>42000</v>
      </c>
      <c r="M8" s="181"/>
      <c r="N8" s="251">
        <v>0</v>
      </c>
      <c r="O8" s="251">
        <v>42000</v>
      </c>
    </row>
    <row r="9" spans="1:15" s="182" customFormat="1" ht="17.25" x14ac:dyDescent="0.3">
      <c r="A9" s="195" t="s">
        <v>38</v>
      </c>
      <c r="B9" s="196">
        <v>0</v>
      </c>
      <c r="C9" s="196">
        <v>0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0</v>
      </c>
      <c r="K9" s="196">
        <v>1000000</v>
      </c>
      <c r="L9" s="197">
        <f t="shared" si="0"/>
        <v>1000000</v>
      </c>
      <c r="M9" s="181"/>
      <c r="N9" s="251">
        <v>1000000</v>
      </c>
      <c r="O9" s="251">
        <v>0</v>
      </c>
    </row>
    <row r="10" spans="1:15" s="182" customFormat="1" ht="17.25" x14ac:dyDescent="0.3">
      <c r="A10" s="195" t="s">
        <v>39</v>
      </c>
      <c r="B10" s="196">
        <v>0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130000</v>
      </c>
      <c r="L10" s="197">
        <f t="shared" si="0"/>
        <v>130000</v>
      </c>
      <c r="M10" s="181"/>
      <c r="N10" s="251">
        <v>0</v>
      </c>
      <c r="O10" s="251">
        <v>130000</v>
      </c>
    </row>
    <row r="11" spans="1:15" s="172" customFormat="1" ht="17.25" x14ac:dyDescent="0.3">
      <c r="A11" s="192" t="s">
        <v>40</v>
      </c>
      <c r="B11" s="193">
        <v>0</v>
      </c>
      <c r="C11" s="193">
        <v>0</v>
      </c>
      <c r="D11" s="193">
        <v>0</v>
      </c>
      <c r="E11" s="193">
        <v>0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194">
        <f t="shared" si="0"/>
        <v>0</v>
      </c>
      <c r="M11" s="179"/>
      <c r="N11" s="250">
        <v>0</v>
      </c>
      <c r="O11" s="250">
        <v>0</v>
      </c>
    </row>
    <row r="12" spans="1:15" s="182" customFormat="1" ht="17.25" x14ac:dyDescent="0.3">
      <c r="A12" s="195" t="s">
        <v>543</v>
      </c>
      <c r="B12" s="196">
        <v>0</v>
      </c>
      <c r="C12" s="196">
        <v>0</v>
      </c>
      <c r="D12" s="196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161710</v>
      </c>
      <c r="L12" s="197">
        <f t="shared" si="0"/>
        <v>161710</v>
      </c>
      <c r="M12" s="181"/>
      <c r="N12" s="251">
        <v>161710</v>
      </c>
      <c r="O12" s="251">
        <v>0</v>
      </c>
    </row>
    <row r="13" spans="1:15" s="172" customFormat="1" ht="17.25" x14ac:dyDescent="0.3">
      <c r="A13" s="192" t="s">
        <v>6</v>
      </c>
      <c r="B13" s="193">
        <v>0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94">
        <f t="shared" si="0"/>
        <v>0</v>
      </c>
      <c r="M13" s="179"/>
      <c r="N13" s="250">
        <v>0</v>
      </c>
      <c r="O13" s="250">
        <v>0</v>
      </c>
    </row>
    <row r="14" spans="1:15" s="172" customFormat="1" ht="17.25" x14ac:dyDescent="0.3">
      <c r="A14" s="192" t="s">
        <v>7</v>
      </c>
      <c r="B14" s="193">
        <v>0</v>
      </c>
      <c r="C14" s="193">
        <v>0</v>
      </c>
      <c r="D14" s="193">
        <v>0</v>
      </c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4">
        <f t="shared" si="0"/>
        <v>0</v>
      </c>
      <c r="M14" s="179"/>
      <c r="N14" s="250">
        <v>0</v>
      </c>
      <c r="O14" s="250">
        <v>0</v>
      </c>
    </row>
    <row r="15" spans="1:15" s="182" customFormat="1" ht="17.25" x14ac:dyDescent="0.3">
      <c r="A15" s="195" t="s">
        <v>8</v>
      </c>
      <c r="B15" s="196">
        <v>514080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7">
        <f t="shared" si="0"/>
        <v>514080</v>
      </c>
      <c r="M15" s="181"/>
      <c r="N15" s="251">
        <v>514080</v>
      </c>
      <c r="O15" s="251">
        <v>0</v>
      </c>
    </row>
    <row r="16" spans="1:15" s="182" customFormat="1" ht="17.25" x14ac:dyDescent="0.3">
      <c r="A16" s="195" t="s">
        <v>61</v>
      </c>
      <c r="B16" s="196">
        <v>42120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7">
        <f t="shared" si="0"/>
        <v>42120</v>
      </c>
      <c r="M16" s="181"/>
      <c r="N16" s="251">
        <v>42120</v>
      </c>
      <c r="O16" s="251">
        <v>0</v>
      </c>
    </row>
    <row r="17" spans="1:15" s="182" customFormat="1" ht="17.25" x14ac:dyDescent="0.3">
      <c r="A17" s="195" t="s">
        <v>62</v>
      </c>
      <c r="B17" s="196">
        <v>42120</v>
      </c>
      <c r="C17" s="196">
        <v>0</v>
      </c>
      <c r="D17" s="196">
        <v>0</v>
      </c>
      <c r="E17" s="196">
        <v>0</v>
      </c>
      <c r="F17" s="196">
        <v>0</v>
      </c>
      <c r="G17" s="196">
        <v>0</v>
      </c>
      <c r="H17" s="196">
        <v>0</v>
      </c>
      <c r="I17" s="196">
        <v>0</v>
      </c>
      <c r="J17" s="196">
        <v>0</v>
      </c>
      <c r="K17" s="196">
        <v>0</v>
      </c>
      <c r="L17" s="197">
        <f t="shared" si="0"/>
        <v>42120</v>
      </c>
      <c r="M17" s="181"/>
      <c r="N17" s="251">
        <v>42120</v>
      </c>
      <c r="O17" s="251">
        <v>0</v>
      </c>
    </row>
    <row r="18" spans="1:15" s="182" customFormat="1" ht="17.25" x14ac:dyDescent="0.3">
      <c r="A18" s="195" t="s">
        <v>171</v>
      </c>
      <c r="B18" s="196">
        <v>86400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7">
        <f t="shared" si="0"/>
        <v>86400</v>
      </c>
      <c r="M18" s="181"/>
      <c r="N18" s="251">
        <v>86400</v>
      </c>
      <c r="O18" s="251">
        <v>0</v>
      </c>
    </row>
    <row r="19" spans="1:15" s="182" customFormat="1" ht="17.25" x14ac:dyDescent="0.3">
      <c r="A19" s="195" t="s">
        <v>172</v>
      </c>
      <c r="B19" s="196">
        <v>2404800</v>
      </c>
      <c r="C19" s="196">
        <v>0</v>
      </c>
      <c r="D19" s="196">
        <v>0</v>
      </c>
      <c r="E19" s="196">
        <v>0</v>
      </c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196">
        <v>0</v>
      </c>
      <c r="L19" s="197">
        <f t="shared" si="0"/>
        <v>2404800</v>
      </c>
      <c r="M19" s="181"/>
      <c r="N19" s="251">
        <v>2404800</v>
      </c>
      <c r="O19" s="251">
        <v>0</v>
      </c>
    </row>
    <row r="20" spans="1:15" s="172" customFormat="1" ht="17.25" x14ac:dyDescent="0.3">
      <c r="A20" s="192" t="s">
        <v>9</v>
      </c>
      <c r="B20" s="193">
        <v>0</v>
      </c>
      <c r="C20" s="193">
        <v>0</v>
      </c>
      <c r="D20" s="193">
        <v>0</v>
      </c>
      <c r="E20" s="193">
        <v>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4">
        <f t="shared" si="0"/>
        <v>0</v>
      </c>
      <c r="M20" s="179"/>
      <c r="N20" s="250">
        <v>0</v>
      </c>
      <c r="O20" s="250">
        <v>0</v>
      </c>
    </row>
    <row r="21" spans="1:15" s="182" customFormat="1" ht="17.25" x14ac:dyDescent="0.3">
      <c r="A21" s="195" t="s">
        <v>10</v>
      </c>
      <c r="B21" s="196">
        <f>2820000+948000</f>
        <v>3768000</v>
      </c>
      <c r="C21" s="196">
        <v>0</v>
      </c>
      <c r="D21" s="196">
        <v>580000</v>
      </c>
      <c r="E21" s="196">
        <v>0</v>
      </c>
      <c r="F21" s="196">
        <v>567000</v>
      </c>
      <c r="G21" s="196">
        <v>0</v>
      </c>
      <c r="H21" s="196">
        <v>0</v>
      </c>
      <c r="I21" s="196">
        <v>687000</v>
      </c>
      <c r="J21" s="196">
        <v>0</v>
      </c>
      <c r="K21" s="196">
        <v>0</v>
      </c>
      <c r="L21" s="197">
        <f t="shared" si="0"/>
        <v>5602000</v>
      </c>
      <c r="M21" s="181"/>
      <c r="N21" s="251">
        <v>5602000</v>
      </c>
      <c r="O21" s="251">
        <v>0</v>
      </c>
    </row>
    <row r="22" spans="1:15" s="182" customFormat="1" ht="17.25" x14ac:dyDescent="0.3">
      <c r="A22" s="195" t="s">
        <v>173</v>
      </c>
      <c r="B22" s="196">
        <f>24000+48000</f>
        <v>72000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24000</v>
      </c>
      <c r="J22" s="196">
        <v>0</v>
      </c>
      <c r="K22" s="196">
        <v>0</v>
      </c>
      <c r="L22" s="197">
        <f t="shared" si="0"/>
        <v>96000</v>
      </c>
      <c r="M22" s="181"/>
      <c r="N22" s="251">
        <v>96000</v>
      </c>
      <c r="O22" s="251">
        <v>0</v>
      </c>
    </row>
    <row r="23" spans="1:15" s="182" customFormat="1" ht="17.25" x14ac:dyDescent="0.3">
      <c r="A23" s="195" t="s">
        <v>11</v>
      </c>
      <c r="B23" s="196">
        <f>218400+42000</f>
        <v>260400</v>
      </c>
      <c r="C23" s="196">
        <v>0</v>
      </c>
      <c r="D23" s="196">
        <v>42000</v>
      </c>
      <c r="E23" s="196">
        <v>0</v>
      </c>
      <c r="F23" s="196">
        <v>42000</v>
      </c>
      <c r="G23" s="196">
        <v>0</v>
      </c>
      <c r="H23" s="196">
        <v>0</v>
      </c>
      <c r="I23" s="196">
        <v>42000</v>
      </c>
      <c r="J23" s="196">
        <v>0</v>
      </c>
      <c r="K23" s="196">
        <v>0</v>
      </c>
      <c r="L23" s="197">
        <f t="shared" si="0"/>
        <v>386400</v>
      </c>
      <c r="M23" s="181"/>
      <c r="N23" s="251">
        <v>386400</v>
      </c>
      <c r="O23" s="251">
        <v>0</v>
      </c>
    </row>
    <row r="24" spans="1:15" s="182" customFormat="1" ht="17.25" x14ac:dyDescent="0.3">
      <c r="A24" s="195" t="s">
        <v>12</v>
      </c>
      <c r="B24" s="196">
        <f>1670000+391000</f>
        <v>2061000</v>
      </c>
      <c r="C24" s="196">
        <v>0</v>
      </c>
      <c r="D24" s="196">
        <v>700000</v>
      </c>
      <c r="E24" s="196">
        <v>0</v>
      </c>
      <c r="F24" s="196">
        <v>147000</v>
      </c>
      <c r="G24" s="196">
        <v>0</v>
      </c>
      <c r="H24" s="196">
        <v>0</v>
      </c>
      <c r="I24" s="196">
        <v>480000</v>
      </c>
      <c r="J24" s="196">
        <v>0</v>
      </c>
      <c r="K24" s="196">
        <v>0</v>
      </c>
      <c r="L24" s="197">
        <f t="shared" si="0"/>
        <v>3388000</v>
      </c>
      <c r="M24" s="181"/>
      <c r="N24" s="251">
        <v>3388000</v>
      </c>
      <c r="O24" s="251">
        <v>0</v>
      </c>
    </row>
    <row r="25" spans="1:15" s="182" customFormat="1" ht="17.25" x14ac:dyDescent="0.3">
      <c r="A25" s="195" t="s">
        <v>174</v>
      </c>
      <c r="B25" s="196">
        <f>228000+72000</f>
        <v>300000</v>
      </c>
      <c r="C25" s="196">
        <v>0</v>
      </c>
      <c r="D25" s="196">
        <v>72000</v>
      </c>
      <c r="E25" s="196">
        <v>0</v>
      </c>
      <c r="F25" s="196">
        <v>24000</v>
      </c>
      <c r="G25" s="196">
        <v>0</v>
      </c>
      <c r="H25" s="196">
        <v>0</v>
      </c>
      <c r="I25" s="196">
        <v>84000</v>
      </c>
      <c r="J25" s="196">
        <v>0</v>
      </c>
      <c r="K25" s="196">
        <v>0</v>
      </c>
      <c r="L25" s="197">
        <f t="shared" si="0"/>
        <v>480000</v>
      </c>
      <c r="M25" s="181"/>
      <c r="N25" s="251">
        <v>480000</v>
      </c>
      <c r="O25" s="251">
        <v>0</v>
      </c>
    </row>
    <row r="26" spans="1:15" s="172" customFormat="1" ht="17.25" x14ac:dyDescent="0.3">
      <c r="A26" s="192" t="s">
        <v>13</v>
      </c>
      <c r="B26" s="193">
        <v>0</v>
      </c>
      <c r="C26" s="193">
        <v>0</v>
      </c>
      <c r="D26" s="193">
        <v>0</v>
      </c>
      <c r="E26" s="193">
        <v>0</v>
      </c>
      <c r="F26" s="193">
        <v>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194">
        <f t="shared" si="0"/>
        <v>0</v>
      </c>
      <c r="M26" s="179"/>
      <c r="N26" s="250">
        <v>0</v>
      </c>
      <c r="O26" s="250">
        <v>0</v>
      </c>
    </row>
    <row r="27" spans="1:15" s="172" customFormat="1" ht="17.25" x14ac:dyDescent="0.3">
      <c r="A27" s="192" t="s">
        <v>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4">
        <f t="shared" si="0"/>
        <v>0</v>
      </c>
      <c r="M27" s="179"/>
      <c r="N27" s="250">
        <v>0</v>
      </c>
      <c r="O27" s="250">
        <v>0</v>
      </c>
    </row>
    <row r="28" spans="1:15" s="182" customFormat="1" ht="17.25" x14ac:dyDescent="0.3">
      <c r="A28" s="195" t="s">
        <v>175</v>
      </c>
      <c r="B28" s="196">
        <f>300000+100000</f>
        <v>400000</v>
      </c>
      <c r="C28" s="196">
        <v>0</v>
      </c>
      <c r="D28" s="196">
        <v>80000</v>
      </c>
      <c r="E28" s="196">
        <v>0</v>
      </c>
      <c r="F28" s="196">
        <v>30000</v>
      </c>
      <c r="G28" s="196">
        <v>0</v>
      </c>
      <c r="H28" s="196">
        <v>0</v>
      </c>
      <c r="I28" s="196">
        <v>60000</v>
      </c>
      <c r="J28" s="196">
        <v>0</v>
      </c>
      <c r="K28" s="196">
        <v>0</v>
      </c>
      <c r="L28" s="197">
        <f t="shared" si="0"/>
        <v>570000</v>
      </c>
      <c r="M28" s="249">
        <v>59</v>
      </c>
      <c r="N28" s="251">
        <v>570000</v>
      </c>
      <c r="O28" s="251">
        <v>0</v>
      </c>
    </row>
    <row r="29" spans="1:15" s="172" customFormat="1" ht="17.25" x14ac:dyDescent="0.3">
      <c r="A29" s="169" t="s">
        <v>160</v>
      </c>
      <c r="B29" s="170" t="s">
        <v>160</v>
      </c>
      <c r="C29" s="171" t="s">
        <v>160</v>
      </c>
      <c r="D29" s="171" t="s">
        <v>160</v>
      </c>
      <c r="E29" s="171" t="s">
        <v>160</v>
      </c>
      <c r="F29" s="171" t="s">
        <v>160</v>
      </c>
      <c r="G29" s="171" t="s">
        <v>160</v>
      </c>
      <c r="H29" s="171" t="s">
        <v>160</v>
      </c>
      <c r="I29" s="171" t="s">
        <v>160</v>
      </c>
      <c r="J29" s="171" t="s">
        <v>160</v>
      </c>
      <c r="K29" s="171" t="s">
        <v>160</v>
      </c>
      <c r="L29" s="171" t="s">
        <v>59</v>
      </c>
      <c r="N29" s="250">
        <v>0</v>
      </c>
      <c r="O29" s="250">
        <v>0</v>
      </c>
    </row>
    <row r="30" spans="1:15" s="172" customFormat="1" ht="17.25" x14ac:dyDescent="0.3">
      <c r="A30" s="173"/>
      <c r="B30" s="174" t="s">
        <v>170</v>
      </c>
      <c r="C30" s="175" t="s">
        <v>161</v>
      </c>
      <c r="D30" s="175" t="s">
        <v>162</v>
      </c>
      <c r="E30" s="175" t="s">
        <v>163</v>
      </c>
      <c r="F30" s="175" t="s">
        <v>541</v>
      </c>
      <c r="G30" s="175" t="s">
        <v>542</v>
      </c>
      <c r="H30" s="175" t="s">
        <v>164</v>
      </c>
      <c r="I30" s="175" t="s">
        <v>167</v>
      </c>
      <c r="J30" s="175" t="s">
        <v>166</v>
      </c>
      <c r="K30" s="175" t="s">
        <v>35</v>
      </c>
      <c r="L30" s="175"/>
      <c r="N30" s="250">
        <v>0</v>
      </c>
      <c r="O30" s="250">
        <v>0</v>
      </c>
    </row>
    <row r="31" spans="1:15" s="172" customFormat="1" ht="17.25" x14ac:dyDescent="0.3">
      <c r="A31" s="176" t="s">
        <v>159</v>
      </c>
      <c r="B31" s="177" t="s">
        <v>169</v>
      </c>
      <c r="C31" s="178" t="s">
        <v>168</v>
      </c>
      <c r="D31" s="178"/>
      <c r="E31" s="178"/>
      <c r="F31" s="178" t="s">
        <v>474</v>
      </c>
      <c r="G31" s="178" t="s">
        <v>472</v>
      </c>
      <c r="H31" s="178" t="s">
        <v>165</v>
      </c>
      <c r="I31" s="178" t="s">
        <v>198</v>
      </c>
      <c r="J31" s="178"/>
      <c r="K31" s="178"/>
      <c r="L31" s="178"/>
      <c r="N31" s="250">
        <v>0</v>
      </c>
      <c r="O31" s="250">
        <v>0</v>
      </c>
    </row>
    <row r="32" spans="1:15" s="182" customFormat="1" ht="17.25" x14ac:dyDescent="0.3">
      <c r="A32" s="195" t="s">
        <v>94</v>
      </c>
      <c r="B32" s="196">
        <f>30000+20000</f>
        <v>50000</v>
      </c>
      <c r="C32" s="196">
        <v>0</v>
      </c>
      <c r="D32" s="196">
        <v>20000</v>
      </c>
      <c r="E32" s="196">
        <v>0</v>
      </c>
      <c r="F32" s="196">
        <v>10000</v>
      </c>
      <c r="G32" s="196">
        <v>0</v>
      </c>
      <c r="H32" s="196">
        <v>0</v>
      </c>
      <c r="I32" s="196">
        <v>20000</v>
      </c>
      <c r="J32" s="196">
        <v>0</v>
      </c>
      <c r="K32" s="196">
        <v>0</v>
      </c>
      <c r="L32" s="197">
        <f t="shared" si="0"/>
        <v>100000</v>
      </c>
      <c r="M32" s="181"/>
      <c r="N32" s="251">
        <v>100000</v>
      </c>
      <c r="O32" s="251">
        <v>0</v>
      </c>
    </row>
    <row r="33" spans="1:15" s="182" customFormat="1" ht="17.25" x14ac:dyDescent="0.3">
      <c r="A33" s="195" t="s">
        <v>14</v>
      </c>
      <c r="B33" s="196">
        <f>156000+72000</f>
        <v>228000</v>
      </c>
      <c r="C33" s="196">
        <v>0</v>
      </c>
      <c r="D33" s="196">
        <v>0</v>
      </c>
      <c r="E33" s="196">
        <v>0</v>
      </c>
      <c r="F33" s="196">
        <v>36000</v>
      </c>
      <c r="G33" s="196">
        <v>0</v>
      </c>
      <c r="H33" s="196">
        <v>0</v>
      </c>
      <c r="I33" s="196">
        <v>36000</v>
      </c>
      <c r="J33" s="196">
        <v>0</v>
      </c>
      <c r="K33" s="196">
        <v>0</v>
      </c>
      <c r="L33" s="197">
        <f t="shared" si="0"/>
        <v>300000</v>
      </c>
      <c r="M33" s="181"/>
      <c r="N33" s="251">
        <v>300000</v>
      </c>
      <c r="O33" s="251">
        <v>0</v>
      </c>
    </row>
    <row r="34" spans="1:15" s="182" customFormat="1" ht="17.25" x14ac:dyDescent="0.3">
      <c r="A34" s="195" t="s">
        <v>15</v>
      </c>
      <c r="B34" s="196">
        <f>22000+10000</f>
        <v>32000</v>
      </c>
      <c r="C34" s="196">
        <v>0</v>
      </c>
      <c r="D34" s="196">
        <v>10000</v>
      </c>
      <c r="E34" s="196">
        <v>0</v>
      </c>
      <c r="F34" s="196">
        <v>10000</v>
      </c>
      <c r="G34" s="196">
        <v>0</v>
      </c>
      <c r="H34" s="196">
        <v>0</v>
      </c>
      <c r="I34" s="196">
        <v>10000</v>
      </c>
      <c r="J34" s="196">
        <v>0</v>
      </c>
      <c r="K34" s="196">
        <v>0</v>
      </c>
      <c r="L34" s="197">
        <f t="shared" si="0"/>
        <v>62000</v>
      </c>
      <c r="M34" s="181"/>
      <c r="N34" s="251">
        <v>62000</v>
      </c>
      <c r="O34" s="251">
        <v>0</v>
      </c>
    </row>
    <row r="35" spans="1:15" s="172" customFormat="1" ht="17.25" x14ac:dyDescent="0.3">
      <c r="A35" s="192" t="s">
        <v>16</v>
      </c>
      <c r="B35" s="193">
        <v>0</v>
      </c>
      <c r="C35" s="193">
        <v>0</v>
      </c>
      <c r="D35" s="193">
        <v>0</v>
      </c>
      <c r="E35" s="193">
        <v>0</v>
      </c>
      <c r="F35" s="193">
        <v>0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194">
        <f t="shared" si="0"/>
        <v>0</v>
      </c>
      <c r="M35" s="179"/>
      <c r="N35" s="250">
        <v>0</v>
      </c>
      <c r="O35" s="250">
        <v>0</v>
      </c>
    </row>
    <row r="36" spans="1:15" s="182" customFormat="1" ht="17.25" x14ac:dyDescent="0.3">
      <c r="A36" s="195" t="s">
        <v>97</v>
      </c>
      <c r="B36" s="196">
        <v>160000</v>
      </c>
      <c r="C36" s="196">
        <v>216000</v>
      </c>
      <c r="D36" s="196">
        <v>80000</v>
      </c>
      <c r="E36" s="196">
        <v>180000</v>
      </c>
      <c r="F36" s="196">
        <v>10000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7">
        <f t="shared" si="0"/>
        <v>646000</v>
      </c>
      <c r="M36" s="181"/>
      <c r="N36" s="251">
        <v>0</v>
      </c>
      <c r="O36" s="251">
        <v>646000</v>
      </c>
    </row>
    <row r="37" spans="1:15" s="182" customFormat="1" ht="17.25" x14ac:dyDescent="0.3">
      <c r="A37" s="195" t="s">
        <v>98</v>
      </c>
      <c r="B37" s="196">
        <v>90000</v>
      </c>
      <c r="C37" s="196">
        <v>0</v>
      </c>
      <c r="D37" s="196">
        <v>20000</v>
      </c>
      <c r="E37" s="196">
        <v>0</v>
      </c>
      <c r="F37" s="196">
        <v>10000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7">
        <f t="shared" si="0"/>
        <v>120000</v>
      </c>
      <c r="M37" s="181"/>
      <c r="N37" s="251">
        <v>0</v>
      </c>
      <c r="O37" s="251">
        <v>120000</v>
      </c>
    </row>
    <row r="38" spans="1:15" s="182" customFormat="1" ht="17.25" x14ac:dyDescent="0.3">
      <c r="A38" s="195" t="s">
        <v>176</v>
      </c>
      <c r="B38" s="196">
        <v>0</v>
      </c>
      <c r="C38" s="196">
        <v>0</v>
      </c>
      <c r="D38" s="196">
        <v>0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7">
        <f t="shared" si="0"/>
        <v>0</v>
      </c>
      <c r="M38" s="181"/>
      <c r="N38" s="251">
        <v>0</v>
      </c>
      <c r="O38" s="251">
        <v>0</v>
      </c>
    </row>
    <row r="39" spans="1:15" s="182" customFormat="1" ht="17.25" x14ac:dyDescent="0.3">
      <c r="A39" s="198" t="s">
        <v>177</v>
      </c>
      <c r="B39" s="196">
        <f>500000+200000</f>
        <v>700000</v>
      </c>
      <c r="C39" s="196">
        <v>0</v>
      </c>
      <c r="D39" s="196">
        <v>250000</v>
      </c>
      <c r="E39" s="196">
        <v>0</v>
      </c>
      <c r="F39" s="196">
        <v>100000</v>
      </c>
      <c r="G39" s="196">
        <v>0</v>
      </c>
      <c r="H39" s="196">
        <v>0</v>
      </c>
      <c r="I39" s="196">
        <v>200000</v>
      </c>
      <c r="J39" s="196">
        <v>0</v>
      </c>
      <c r="K39" s="196">
        <v>0</v>
      </c>
      <c r="L39" s="197">
        <f t="shared" si="0"/>
        <v>1250000</v>
      </c>
      <c r="M39" s="181"/>
      <c r="N39" s="251">
        <v>0</v>
      </c>
      <c r="O39" s="251">
        <v>1250000</v>
      </c>
    </row>
    <row r="40" spans="1:15" s="182" customFormat="1" ht="17.25" x14ac:dyDescent="0.3">
      <c r="A40" s="198" t="s">
        <v>545</v>
      </c>
      <c r="B40" s="196">
        <v>20000</v>
      </c>
      <c r="C40" s="196">
        <v>0</v>
      </c>
      <c r="D40" s="196">
        <v>0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7">
        <f t="shared" si="0"/>
        <v>20000</v>
      </c>
      <c r="M40" s="181"/>
      <c r="N40" s="251">
        <v>0</v>
      </c>
      <c r="O40" s="251">
        <v>20000</v>
      </c>
    </row>
    <row r="41" spans="1:15" s="182" customFormat="1" ht="17.25" x14ac:dyDescent="0.3">
      <c r="A41" s="198" t="s">
        <v>546</v>
      </c>
      <c r="B41" s="196">
        <v>54000</v>
      </c>
      <c r="C41" s="196">
        <v>0</v>
      </c>
      <c r="D41" s="196">
        <v>0</v>
      </c>
      <c r="E41" s="196">
        <v>0</v>
      </c>
      <c r="F41" s="196">
        <v>0</v>
      </c>
      <c r="G41" s="196">
        <v>0</v>
      </c>
      <c r="H41" s="196">
        <v>0</v>
      </c>
      <c r="I41" s="196">
        <v>0</v>
      </c>
      <c r="J41" s="196">
        <v>0</v>
      </c>
      <c r="K41" s="196">
        <v>0</v>
      </c>
      <c r="L41" s="197">
        <f t="shared" si="0"/>
        <v>54000</v>
      </c>
      <c r="M41" s="181"/>
      <c r="N41" s="251">
        <v>0</v>
      </c>
      <c r="O41" s="251">
        <v>54000</v>
      </c>
    </row>
    <row r="42" spans="1:15" s="182" customFormat="1" ht="17.25" x14ac:dyDescent="0.3">
      <c r="A42" s="198" t="s">
        <v>547</v>
      </c>
      <c r="B42" s="196">
        <v>40000</v>
      </c>
      <c r="C42" s="196">
        <v>0</v>
      </c>
      <c r="D42" s="196">
        <v>0</v>
      </c>
      <c r="E42" s="196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7">
        <f t="shared" ref="L42:L78" si="1">SUM(B42:K42)</f>
        <v>40000</v>
      </c>
      <c r="M42" s="181"/>
      <c r="N42" s="251">
        <v>0</v>
      </c>
      <c r="O42" s="251">
        <v>40000</v>
      </c>
    </row>
    <row r="43" spans="1:15" s="182" customFormat="1" ht="17.25" x14ac:dyDescent="0.3">
      <c r="A43" s="198" t="s">
        <v>548</v>
      </c>
      <c r="B43" s="196">
        <v>20000</v>
      </c>
      <c r="C43" s="196">
        <v>0</v>
      </c>
      <c r="D43" s="196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7">
        <f t="shared" si="1"/>
        <v>20000</v>
      </c>
      <c r="M43" s="181"/>
      <c r="N43" s="251">
        <v>0</v>
      </c>
      <c r="O43" s="251">
        <v>20000</v>
      </c>
    </row>
    <row r="44" spans="1:15" s="188" customFormat="1" ht="17.25" x14ac:dyDescent="0.3">
      <c r="A44" s="199" t="s">
        <v>178</v>
      </c>
      <c r="B44" s="200">
        <v>300000</v>
      </c>
      <c r="C44" s="200">
        <v>0</v>
      </c>
      <c r="D44" s="200">
        <v>0</v>
      </c>
      <c r="E44" s="200">
        <v>0</v>
      </c>
      <c r="F44" s="200">
        <v>0</v>
      </c>
      <c r="G44" s="200">
        <v>0</v>
      </c>
      <c r="H44" s="200">
        <v>0</v>
      </c>
      <c r="I44" s="200">
        <v>0</v>
      </c>
      <c r="J44" s="200">
        <v>0</v>
      </c>
      <c r="K44" s="200">
        <v>0</v>
      </c>
      <c r="L44" s="201">
        <f t="shared" si="1"/>
        <v>300000</v>
      </c>
      <c r="M44" s="187"/>
      <c r="N44" s="252">
        <v>0</v>
      </c>
      <c r="O44" s="252">
        <v>300000</v>
      </c>
    </row>
    <row r="45" spans="1:15" s="182" customFormat="1" ht="17.25" x14ac:dyDescent="0.3">
      <c r="A45" s="198" t="s">
        <v>544</v>
      </c>
      <c r="B45" s="196">
        <v>0</v>
      </c>
      <c r="C45" s="196">
        <v>100000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197">
        <f t="shared" si="1"/>
        <v>100000</v>
      </c>
      <c r="M45" s="181"/>
      <c r="N45" s="251">
        <v>100000</v>
      </c>
      <c r="O45" s="251">
        <v>0</v>
      </c>
    </row>
    <row r="46" spans="1:15" s="182" customFormat="1" ht="17.25" x14ac:dyDescent="0.3">
      <c r="A46" s="198" t="s">
        <v>179</v>
      </c>
      <c r="B46" s="196">
        <v>0</v>
      </c>
      <c r="C46" s="196">
        <v>110000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7">
        <f t="shared" si="1"/>
        <v>110000</v>
      </c>
      <c r="M46" s="181"/>
      <c r="N46" s="251">
        <v>0</v>
      </c>
      <c r="O46" s="251">
        <v>110000</v>
      </c>
    </row>
    <row r="47" spans="1:15" s="182" customFormat="1" ht="17.25" x14ac:dyDescent="0.3">
      <c r="A47" s="198" t="s">
        <v>550</v>
      </c>
      <c r="B47" s="196">
        <v>0</v>
      </c>
      <c r="C47" s="196">
        <v>0</v>
      </c>
      <c r="D47" s="196">
        <v>806400</v>
      </c>
      <c r="E47" s="196">
        <v>0</v>
      </c>
      <c r="F47" s="196">
        <v>0</v>
      </c>
      <c r="G47" s="196">
        <v>0</v>
      </c>
      <c r="H47" s="196">
        <v>0</v>
      </c>
      <c r="I47" s="196">
        <v>0</v>
      </c>
      <c r="J47" s="196">
        <v>0</v>
      </c>
      <c r="K47" s="196">
        <v>0</v>
      </c>
      <c r="L47" s="197">
        <f t="shared" si="1"/>
        <v>806400</v>
      </c>
      <c r="M47" s="181"/>
      <c r="N47" s="251">
        <v>0</v>
      </c>
      <c r="O47" s="251">
        <v>806400</v>
      </c>
    </row>
    <row r="48" spans="1:15" s="182" customFormat="1" ht="17.25" x14ac:dyDescent="0.3">
      <c r="A48" s="198" t="s">
        <v>180</v>
      </c>
      <c r="B48" s="196">
        <v>0</v>
      </c>
      <c r="C48" s="196">
        <v>0</v>
      </c>
      <c r="D48" s="196">
        <v>120000</v>
      </c>
      <c r="E48" s="196">
        <v>0</v>
      </c>
      <c r="F48" s="196"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7">
        <f t="shared" si="1"/>
        <v>120000</v>
      </c>
      <c r="M48" s="181"/>
      <c r="N48" s="251">
        <v>120000</v>
      </c>
      <c r="O48" s="251">
        <v>0</v>
      </c>
    </row>
    <row r="49" spans="1:15" s="182" customFormat="1" ht="17.25" x14ac:dyDescent="0.3">
      <c r="A49" s="198" t="s">
        <v>181</v>
      </c>
      <c r="B49" s="196">
        <v>0</v>
      </c>
      <c r="C49" s="196">
        <v>0</v>
      </c>
      <c r="D49" s="196">
        <v>10000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7">
        <f t="shared" si="1"/>
        <v>10000</v>
      </c>
      <c r="M49" s="181"/>
      <c r="N49" s="251">
        <v>0</v>
      </c>
      <c r="O49" s="251">
        <v>10000</v>
      </c>
    </row>
    <row r="50" spans="1:15" s="182" customFormat="1" ht="17.25" x14ac:dyDescent="0.3">
      <c r="A50" s="198" t="s">
        <v>551</v>
      </c>
      <c r="B50" s="196">
        <v>0</v>
      </c>
      <c r="C50" s="196">
        <v>0</v>
      </c>
      <c r="D50" s="196">
        <v>0</v>
      </c>
      <c r="E50" s="196">
        <v>82000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7">
        <f t="shared" si="1"/>
        <v>82000</v>
      </c>
      <c r="M50" s="181"/>
      <c r="N50" s="251">
        <v>0</v>
      </c>
      <c r="O50" s="251">
        <v>82000</v>
      </c>
    </row>
    <row r="51" spans="1:15" s="182" customFormat="1" ht="17.25" x14ac:dyDescent="0.3">
      <c r="A51" s="198" t="s">
        <v>552</v>
      </c>
      <c r="B51" s="196">
        <v>0</v>
      </c>
      <c r="C51" s="196">
        <v>0</v>
      </c>
      <c r="D51" s="196">
        <v>0</v>
      </c>
      <c r="E51" s="196">
        <v>15000</v>
      </c>
      <c r="F51" s="196"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7">
        <f t="shared" si="1"/>
        <v>15000</v>
      </c>
      <c r="M51" s="181"/>
      <c r="N51" s="251">
        <v>0</v>
      </c>
      <c r="O51" s="251">
        <v>15000</v>
      </c>
    </row>
    <row r="52" spans="1:15" s="182" customFormat="1" ht="17.25" x14ac:dyDescent="0.3">
      <c r="A52" s="198" t="s">
        <v>571</v>
      </c>
      <c r="B52" s="196">
        <v>0</v>
      </c>
      <c r="C52" s="196">
        <v>0</v>
      </c>
      <c r="D52" s="196">
        <v>0</v>
      </c>
      <c r="E52" s="196">
        <v>20000</v>
      </c>
      <c r="F52" s="196">
        <v>0</v>
      </c>
      <c r="G52" s="196">
        <v>0</v>
      </c>
      <c r="H52" s="196">
        <v>0</v>
      </c>
      <c r="I52" s="196">
        <v>0</v>
      </c>
      <c r="J52" s="196">
        <v>0</v>
      </c>
      <c r="K52" s="196">
        <v>0</v>
      </c>
      <c r="L52" s="197">
        <f t="shared" si="1"/>
        <v>20000</v>
      </c>
      <c r="M52" s="181"/>
      <c r="N52" s="251">
        <v>0</v>
      </c>
      <c r="O52" s="251">
        <v>20000</v>
      </c>
    </row>
    <row r="53" spans="1:15" s="182" customFormat="1" ht="17.25" x14ac:dyDescent="0.3">
      <c r="A53" s="198" t="s">
        <v>572</v>
      </c>
      <c r="B53" s="196">
        <v>0</v>
      </c>
      <c r="C53" s="196">
        <v>0</v>
      </c>
      <c r="D53" s="196">
        <v>0</v>
      </c>
      <c r="E53" s="196">
        <v>150000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7">
        <f t="shared" si="1"/>
        <v>150000</v>
      </c>
      <c r="M53" s="181"/>
      <c r="N53" s="251">
        <v>0</v>
      </c>
      <c r="O53" s="251">
        <v>150000</v>
      </c>
    </row>
    <row r="54" spans="1:15" s="182" customFormat="1" ht="17.25" x14ac:dyDescent="0.3">
      <c r="A54" s="198" t="s">
        <v>182</v>
      </c>
      <c r="B54" s="196">
        <v>0</v>
      </c>
      <c r="C54" s="196">
        <v>0</v>
      </c>
      <c r="D54" s="196">
        <v>0</v>
      </c>
      <c r="E54" s="196">
        <v>0</v>
      </c>
      <c r="F54" s="196">
        <v>80000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7">
        <f t="shared" si="1"/>
        <v>80000</v>
      </c>
      <c r="M54" s="181"/>
      <c r="N54" s="251">
        <v>0</v>
      </c>
      <c r="O54" s="251">
        <v>80000</v>
      </c>
    </row>
    <row r="55" spans="1:15" s="182" customFormat="1" ht="17.25" x14ac:dyDescent="0.3">
      <c r="A55" s="198" t="s">
        <v>553</v>
      </c>
      <c r="B55" s="196">
        <v>0</v>
      </c>
      <c r="C55" s="196">
        <v>0</v>
      </c>
      <c r="D55" s="196">
        <v>0</v>
      </c>
      <c r="E55" s="196">
        <v>0</v>
      </c>
      <c r="F55" s="196">
        <v>30000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197">
        <f t="shared" si="1"/>
        <v>30000</v>
      </c>
      <c r="M55" s="181"/>
      <c r="N55" s="251">
        <v>0</v>
      </c>
      <c r="O55" s="251">
        <v>30000</v>
      </c>
    </row>
    <row r="56" spans="1:15" s="182" customFormat="1" ht="17.25" x14ac:dyDescent="0.3">
      <c r="A56" s="198" t="s">
        <v>554</v>
      </c>
      <c r="B56" s="196">
        <v>0</v>
      </c>
      <c r="C56" s="196">
        <v>0</v>
      </c>
      <c r="D56" s="196">
        <v>0</v>
      </c>
      <c r="E56" s="196">
        <v>0</v>
      </c>
      <c r="F56" s="196">
        <v>70000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7">
        <f t="shared" si="1"/>
        <v>70000</v>
      </c>
      <c r="M56" s="249">
        <v>60</v>
      </c>
      <c r="N56" s="251">
        <v>0</v>
      </c>
      <c r="O56" s="251">
        <v>70000</v>
      </c>
    </row>
    <row r="57" spans="1:15" s="172" customFormat="1" ht="17.25" x14ac:dyDescent="0.3">
      <c r="A57" s="169" t="s">
        <v>160</v>
      </c>
      <c r="B57" s="170" t="s">
        <v>160</v>
      </c>
      <c r="C57" s="171" t="s">
        <v>160</v>
      </c>
      <c r="D57" s="171" t="s">
        <v>160</v>
      </c>
      <c r="E57" s="171" t="s">
        <v>160</v>
      </c>
      <c r="F57" s="171" t="s">
        <v>160</v>
      </c>
      <c r="G57" s="171" t="s">
        <v>160</v>
      </c>
      <c r="H57" s="171" t="s">
        <v>160</v>
      </c>
      <c r="I57" s="171" t="s">
        <v>160</v>
      </c>
      <c r="J57" s="171" t="s">
        <v>160</v>
      </c>
      <c r="K57" s="171" t="s">
        <v>160</v>
      </c>
      <c r="L57" s="171" t="s">
        <v>59</v>
      </c>
      <c r="N57" s="250">
        <v>0</v>
      </c>
      <c r="O57" s="250">
        <v>0</v>
      </c>
    </row>
    <row r="58" spans="1:15" s="172" customFormat="1" ht="17.25" x14ac:dyDescent="0.3">
      <c r="A58" s="173"/>
      <c r="B58" s="174" t="s">
        <v>170</v>
      </c>
      <c r="C58" s="175" t="s">
        <v>161</v>
      </c>
      <c r="D58" s="175" t="s">
        <v>162</v>
      </c>
      <c r="E58" s="175" t="s">
        <v>163</v>
      </c>
      <c r="F58" s="175" t="s">
        <v>541</v>
      </c>
      <c r="G58" s="175" t="s">
        <v>542</v>
      </c>
      <c r="H58" s="175" t="s">
        <v>164</v>
      </c>
      <c r="I58" s="175" t="s">
        <v>167</v>
      </c>
      <c r="J58" s="175" t="s">
        <v>166</v>
      </c>
      <c r="K58" s="175" t="s">
        <v>35</v>
      </c>
      <c r="L58" s="175"/>
      <c r="N58" s="250">
        <v>0</v>
      </c>
      <c r="O58" s="250">
        <v>0</v>
      </c>
    </row>
    <row r="59" spans="1:15" s="172" customFormat="1" ht="17.25" x14ac:dyDescent="0.3">
      <c r="A59" s="176" t="s">
        <v>159</v>
      </c>
      <c r="B59" s="177" t="s">
        <v>169</v>
      </c>
      <c r="C59" s="178" t="s">
        <v>168</v>
      </c>
      <c r="D59" s="178"/>
      <c r="E59" s="178"/>
      <c r="F59" s="178" t="s">
        <v>474</v>
      </c>
      <c r="G59" s="178" t="s">
        <v>472</v>
      </c>
      <c r="H59" s="178" t="s">
        <v>165</v>
      </c>
      <c r="I59" s="178" t="s">
        <v>198</v>
      </c>
      <c r="J59" s="178"/>
      <c r="K59" s="178"/>
      <c r="L59" s="178"/>
      <c r="N59" s="250">
        <v>0</v>
      </c>
      <c r="O59" s="250">
        <v>0</v>
      </c>
    </row>
    <row r="60" spans="1:15" s="182" customFormat="1" ht="17.25" x14ac:dyDescent="0.3">
      <c r="A60" s="198" t="s">
        <v>555</v>
      </c>
      <c r="B60" s="196">
        <v>0</v>
      </c>
      <c r="C60" s="196">
        <v>0</v>
      </c>
      <c r="D60" s="196">
        <v>0</v>
      </c>
      <c r="E60" s="196">
        <v>0</v>
      </c>
      <c r="F60" s="196">
        <v>20000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7">
        <f t="shared" si="1"/>
        <v>20000</v>
      </c>
      <c r="M60" s="181"/>
      <c r="N60" s="251">
        <v>0</v>
      </c>
      <c r="O60" s="251">
        <v>20000</v>
      </c>
    </row>
    <row r="61" spans="1:15" s="182" customFormat="1" ht="17.25" x14ac:dyDescent="0.3">
      <c r="A61" s="198" t="s">
        <v>183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v>0</v>
      </c>
      <c r="H61" s="196">
        <v>120000</v>
      </c>
      <c r="I61" s="196">
        <v>0</v>
      </c>
      <c r="J61" s="196">
        <v>0</v>
      </c>
      <c r="K61" s="196">
        <v>0</v>
      </c>
      <c r="L61" s="197">
        <f t="shared" si="1"/>
        <v>120000</v>
      </c>
      <c r="M61" s="181"/>
      <c r="N61" s="251">
        <v>0</v>
      </c>
      <c r="O61" s="251">
        <v>120000</v>
      </c>
    </row>
    <row r="62" spans="1:15" s="182" customFormat="1" ht="17.25" x14ac:dyDescent="0.3">
      <c r="A62" s="198" t="s">
        <v>556</v>
      </c>
      <c r="B62" s="196">
        <v>0</v>
      </c>
      <c r="C62" s="196">
        <v>0</v>
      </c>
      <c r="D62" s="196">
        <v>0</v>
      </c>
      <c r="E62" s="196">
        <v>0</v>
      </c>
      <c r="F62" s="196">
        <v>0</v>
      </c>
      <c r="G62" s="196">
        <v>0</v>
      </c>
      <c r="H62" s="196">
        <v>50000</v>
      </c>
      <c r="I62" s="196">
        <v>0</v>
      </c>
      <c r="J62" s="196">
        <v>0</v>
      </c>
      <c r="K62" s="196">
        <v>0</v>
      </c>
      <c r="L62" s="197">
        <f t="shared" si="1"/>
        <v>50000</v>
      </c>
      <c r="M62" s="249"/>
      <c r="N62" s="251">
        <v>0</v>
      </c>
      <c r="O62" s="251">
        <v>50000</v>
      </c>
    </row>
    <row r="63" spans="1:15" s="182" customFormat="1" ht="17.25" x14ac:dyDescent="0.3">
      <c r="A63" s="198" t="s">
        <v>184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v>0</v>
      </c>
      <c r="H63" s="196">
        <v>30000</v>
      </c>
      <c r="I63" s="196">
        <v>0</v>
      </c>
      <c r="J63" s="196">
        <v>0</v>
      </c>
      <c r="K63" s="196">
        <v>0</v>
      </c>
      <c r="L63" s="197">
        <f t="shared" si="1"/>
        <v>30000</v>
      </c>
      <c r="M63" s="181"/>
      <c r="N63" s="251">
        <v>0</v>
      </c>
      <c r="O63" s="251">
        <v>30000</v>
      </c>
    </row>
    <row r="64" spans="1:15" s="182" customFormat="1" ht="17.25" x14ac:dyDescent="0.3">
      <c r="A64" s="198" t="s">
        <v>557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v>0</v>
      </c>
      <c r="H64" s="196">
        <v>100000</v>
      </c>
      <c r="I64" s="196">
        <v>0</v>
      </c>
      <c r="J64" s="196">
        <v>0</v>
      </c>
      <c r="K64" s="196">
        <v>0</v>
      </c>
      <c r="L64" s="197">
        <f t="shared" si="1"/>
        <v>100000</v>
      </c>
      <c r="M64" s="181"/>
      <c r="N64" s="251">
        <v>0</v>
      </c>
      <c r="O64" s="251">
        <v>100000</v>
      </c>
    </row>
    <row r="65" spans="1:15" s="182" customFormat="1" ht="17.25" x14ac:dyDescent="0.3">
      <c r="A65" s="198" t="s">
        <v>185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v>0</v>
      </c>
      <c r="H65" s="196">
        <v>0</v>
      </c>
      <c r="I65" s="196">
        <v>0</v>
      </c>
      <c r="J65" s="196">
        <v>10000</v>
      </c>
      <c r="K65" s="196"/>
      <c r="L65" s="197">
        <f t="shared" si="1"/>
        <v>10000</v>
      </c>
      <c r="M65" s="181"/>
      <c r="N65" s="251">
        <v>0</v>
      </c>
      <c r="O65" s="251">
        <v>10000</v>
      </c>
    </row>
    <row r="66" spans="1:15" s="182" customFormat="1" ht="17.25" x14ac:dyDescent="0.3">
      <c r="A66" s="198" t="s">
        <v>559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v>0</v>
      </c>
      <c r="H66" s="196">
        <v>0</v>
      </c>
      <c r="I66" s="196">
        <v>0</v>
      </c>
      <c r="J66" s="196">
        <v>110000</v>
      </c>
      <c r="K66" s="196">
        <v>0</v>
      </c>
      <c r="L66" s="197">
        <f t="shared" si="1"/>
        <v>110000</v>
      </c>
      <c r="M66" s="181"/>
      <c r="N66" s="251">
        <v>0</v>
      </c>
      <c r="O66" s="251">
        <v>110000</v>
      </c>
    </row>
    <row r="67" spans="1:15" s="182" customFormat="1" ht="17.25" x14ac:dyDescent="0.3">
      <c r="A67" s="195" t="s">
        <v>17</v>
      </c>
      <c r="B67" s="196">
        <v>200000</v>
      </c>
      <c r="C67" s="196">
        <v>70000</v>
      </c>
      <c r="D67" s="196">
        <v>100000</v>
      </c>
      <c r="E67" s="196">
        <v>0</v>
      </c>
      <c r="F67" s="196">
        <v>0</v>
      </c>
      <c r="G67" s="196">
        <v>200000</v>
      </c>
      <c r="H67" s="196">
        <v>0</v>
      </c>
      <c r="I67" s="196">
        <v>0</v>
      </c>
      <c r="J67" s="196">
        <v>100000</v>
      </c>
      <c r="K67" s="196">
        <v>0</v>
      </c>
      <c r="L67" s="197">
        <f t="shared" si="1"/>
        <v>670000</v>
      </c>
      <c r="M67" s="181"/>
      <c r="N67" s="251">
        <v>0</v>
      </c>
      <c r="O67" s="251">
        <v>670000</v>
      </c>
    </row>
    <row r="68" spans="1:15" s="172" customFormat="1" ht="17.25" x14ac:dyDescent="0.3">
      <c r="A68" s="192" t="s">
        <v>18</v>
      </c>
      <c r="B68" s="193">
        <v>0</v>
      </c>
      <c r="C68" s="193">
        <v>0</v>
      </c>
      <c r="D68" s="193">
        <v>0</v>
      </c>
      <c r="E68" s="193">
        <v>0</v>
      </c>
      <c r="F68" s="193">
        <v>0</v>
      </c>
      <c r="G68" s="193">
        <v>0</v>
      </c>
      <c r="H68" s="193">
        <v>0</v>
      </c>
      <c r="I68" s="193">
        <v>0</v>
      </c>
      <c r="J68" s="193">
        <v>0</v>
      </c>
      <c r="K68" s="193">
        <v>0</v>
      </c>
      <c r="L68" s="194">
        <f t="shared" si="1"/>
        <v>0</v>
      </c>
      <c r="M68" s="179"/>
      <c r="N68" s="250">
        <v>0</v>
      </c>
      <c r="O68" s="250">
        <v>0</v>
      </c>
    </row>
    <row r="69" spans="1:15" s="182" customFormat="1" ht="17.25" x14ac:dyDescent="0.3">
      <c r="A69" s="195" t="s">
        <v>100</v>
      </c>
      <c r="B69" s="196">
        <v>375000</v>
      </c>
      <c r="C69" s="196">
        <v>0</v>
      </c>
      <c r="D69" s="196">
        <v>0</v>
      </c>
      <c r="E69" s="196">
        <v>0</v>
      </c>
      <c r="F69" s="196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7">
        <f t="shared" si="1"/>
        <v>375000</v>
      </c>
      <c r="M69" s="181"/>
      <c r="N69" s="251">
        <v>0</v>
      </c>
      <c r="O69" s="251">
        <v>375000</v>
      </c>
    </row>
    <row r="70" spans="1:15" s="182" customFormat="1" ht="17.25" x14ac:dyDescent="0.3">
      <c r="A70" s="195" t="s">
        <v>101</v>
      </c>
      <c r="B70" s="196">
        <v>40000</v>
      </c>
      <c r="C70" s="196">
        <v>0</v>
      </c>
      <c r="D70" s="196">
        <v>45000</v>
      </c>
      <c r="E70" s="196">
        <v>0</v>
      </c>
      <c r="F70" s="196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7">
        <f t="shared" si="1"/>
        <v>85000</v>
      </c>
      <c r="M70" s="181"/>
      <c r="N70" s="251">
        <v>0</v>
      </c>
      <c r="O70" s="251">
        <v>85000</v>
      </c>
    </row>
    <row r="71" spans="1:15" s="182" customFormat="1" ht="17.25" x14ac:dyDescent="0.3">
      <c r="A71" s="195" t="s">
        <v>102</v>
      </c>
      <c r="B71" s="196">
        <v>40000</v>
      </c>
      <c r="C71" s="196">
        <v>0</v>
      </c>
      <c r="D71" s="196">
        <v>0</v>
      </c>
      <c r="E71" s="196">
        <v>0</v>
      </c>
      <c r="F71" s="196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7">
        <f t="shared" si="1"/>
        <v>40000</v>
      </c>
      <c r="M71" s="181"/>
      <c r="N71" s="251">
        <v>0</v>
      </c>
      <c r="O71" s="251">
        <v>40000</v>
      </c>
    </row>
    <row r="72" spans="1:15" s="182" customFormat="1" ht="17.25" x14ac:dyDescent="0.3">
      <c r="A72" s="195" t="s">
        <v>103</v>
      </c>
      <c r="B72" s="196">
        <v>300000</v>
      </c>
      <c r="C72" s="196">
        <v>0</v>
      </c>
      <c r="D72" s="196">
        <v>0</v>
      </c>
      <c r="E72" s="196">
        <v>0</v>
      </c>
      <c r="F72" s="196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7">
        <f t="shared" si="1"/>
        <v>300000</v>
      </c>
      <c r="M72" s="181"/>
      <c r="N72" s="251">
        <v>300000</v>
      </c>
      <c r="O72" s="251">
        <v>0</v>
      </c>
    </row>
    <row r="73" spans="1:15" s="182" customFormat="1" ht="17.25" x14ac:dyDescent="0.3">
      <c r="A73" s="195" t="s">
        <v>104</v>
      </c>
      <c r="B73" s="196">
        <v>20000</v>
      </c>
      <c r="C73" s="196">
        <v>0</v>
      </c>
      <c r="D73" s="196">
        <v>0</v>
      </c>
      <c r="E73" s="196">
        <v>0</v>
      </c>
      <c r="F73" s="196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7">
        <f t="shared" si="1"/>
        <v>20000</v>
      </c>
      <c r="M73" s="181"/>
      <c r="N73" s="251">
        <v>0</v>
      </c>
      <c r="O73" s="251">
        <v>20000</v>
      </c>
    </row>
    <row r="74" spans="1:15" s="182" customFormat="1" ht="17.25" x14ac:dyDescent="0.3">
      <c r="A74" s="195" t="s">
        <v>105</v>
      </c>
      <c r="B74" s="196">
        <v>70000</v>
      </c>
      <c r="C74" s="196">
        <v>0</v>
      </c>
      <c r="D74" s="196">
        <v>0</v>
      </c>
      <c r="E74" s="196">
        <v>0</v>
      </c>
      <c r="F74" s="196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7">
        <f t="shared" si="1"/>
        <v>70000</v>
      </c>
      <c r="M74" s="181"/>
      <c r="N74" s="251">
        <v>0</v>
      </c>
      <c r="O74" s="251">
        <v>70000</v>
      </c>
    </row>
    <row r="75" spans="1:15" s="182" customFormat="1" ht="17.25" x14ac:dyDescent="0.3">
      <c r="A75" s="195" t="s">
        <v>117</v>
      </c>
      <c r="B75" s="196">
        <v>0</v>
      </c>
      <c r="C75" s="196">
        <v>20000</v>
      </c>
      <c r="D75" s="196">
        <v>0</v>
      </c>
      <c r="E75" s="196">
        <v>0</v>
      </c>
      <c r="F75" s="196">
        <v>0</v>
      </c>
      <c r="G75" s="196">
        <v>100000</v>
      </c>
      <c r="H75" s="196">
        <v>0</v>
      </c>
      <c r="I75" s="196">
        <v>0</v>
      </c>
      <c r="J75" s="196">
        <v>0</v>
      </c>
      <c r="K75" s="196">
        <v>0</v>
      </c>
      <c r="L75" s="197">
        <f t="shared" si="1"/>
        <v>120000</v>
      </c>
      <c r="M75" s="181"/>
      <c r="N75" s="251">
        <v>0</v>
      </c>
      <c r="O75" s="251">
        <v>120000</v>
      </c>
    </row>
    <row r="76" spans="1:15" s="182" customFormat="1" ht="17.25" x14ac:dyDescent="0.3">
      <c r="A76" s="195" t="s">
        <v>118</v>
      </c>
      <c r="B76" s="196">
        <v>0</v>
      </c>
      <c r="C76" s="196">
        <v>60000</v>
      </c>
      <c r="D76" s="196">
        <v>0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0</v>
      </c>
      <c r="L76" s="197">
        <f t="shared" si="1"/>
        <v>60000</v>
      </c>
      <c r="M76" s="181"/>
      <c r="N76" s="251">
        <v>0</v>
      </c>
      <c r="O76" s="251">
        <v>60000</v>
      </c>
    </row>
    <row r="77" spans="1:15" s="182" customFormat="1" ht="17.25" x14ac:dyDescent="0.3">
      <c r="A77" s="195" t="s">
        <v>119</v>
      </c>
      <c r="B77" s="196">
        <v>0</v>
      </c>
      <c r="C77" s="196">
        <v>30000</v>
      </c>
      <c r="D77" s="196">
        <v>0</v>
      </c>
      <c r="E77" s="196">
        <v>0</v>
      </c>
      <c r="F77" s="196"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7">
        <f t="shared" si="1"/>
        <v>30000</v>
      </c>
      <c r="M77" s="181"/>
      <c r="N77" s="251">
        <v>0</v>
      </c>
      <c r="O77" s="251">
        <v>30000</v>
      </c>
    </row>
    <row r="78" spans="1:15" s="182" customFormat="1" ht="17.25" x14ac:dyDescent="0.3">
      <c r="A78" s="195" t="s">
        <v>186</v>
      </c>
      <c r="B78" s="196">
        <v>0</v>
      </c>
      <c r="C78" s="196">
        <v>0</v>
      </c>
      <c r="D78" s="196">
        <v>1539860</v>
      </c>
      <c r="E78" s="196">
        <v>0</v>
      </c>
      <c r="F78" s="196">
        <v>0</v>
      </c>
      <c r="G78" s="196">
        <v>0</v>
      </c>
      <c r="H78" s="196">
        <v>0</v>
      </c>
      <c r="I78" s="196">
        <v>0</v>
      </c>
      <c r="J78" s="196">
        <v>0</v>
      </c>
      <c r="K78" s="196">
        <v>0</v>
      </c>
      <c r="L78" s="197">
        <f t="shared" si="1"/>
        <v>1539860</v>
      </c>
      <c r="M78" s="181"/>
      <c r="N78" s="251">
        <v>0</v>
      </c>
      <c r="O78" s="251">
        <v>1539860</v>
      </c>
    </row>
    <row r="79" spans="1:15" s="182" customFormat="1" ht="17.25" x14ac:dyDescent="0.3">
      <c r="A79" s="195" t="s">
        <v>134</v>
      </c>
      <c r="B79" s="196">
        <v>0</v>
      </c>
      <c r="C79" s="196">
        <v>10000</v>
      </c>
      <c r="D79" s="196">
        <v>0</v>
      </c>
      <c r="E79" s="196">
        <v>0</v>
      </c>
      <c r="F79" s="196">
        <v>0</v>
      </c>
      <c r="G79" s="196">
        <v>100000</v>
      </c>
      <c r="H79" s="196">
        <v>0</v>
      </c>
      <c r="I79" s="196">
        <v>100000</v>
      </c>
      <c r="J79" s="196">
        <v>0</v>
      </c>
      <c r="K79" s="196">
        <v>0</v>
      </c>
      <c r="L79" s="197">
        <f t="shared" ref="L79:L110" si="2">SUM(B79:K79)</f>
        <v>210000</v>
      </c>
      <c r="M79" s="181"/>
      <c r="N79" s="251">
        <v>0</v>
      </c>
      <c r="O79" s="251">
        <v>210000</v>
      </c>
    </row>
    <row r="80" spans="1:15" s="182" customFormat="1" ht="17.25" x14ac:dyDescent="0.3">
      <c r="A80" s="195" t="s">
        <v>142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v>0</v>
      </c>
      <c r="H80" s="196">
        <v>30000</v>
      </c>
      <c r="I80" s="196">
        <v>0</v>
      </c>
      <c r="J80" s="196">
        <v>0</v>
      </c>
      <c r="K80" s="196">
        <v>0</v>
      </c>
      <c r="L80" s="197">
        <f t="shared" si="2"/>
        <v>30000</v>
      </c>
      <c r="M80" s="181"/>
      <c r="N80" s="251">
        <v>0</v>
      </c>
      <c r="O80" s="251">
        <v>30000</v>
      </c>
    </row>
    <row r="81" spans="1:15" s="182" customFormat="1" ht="17.25" x14ac:dyDescent="0.3">
      <c r="A81" s="195" t="s">
        <v>143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v>0</v>
      </c>
      <c r="H81" s="196">
        <v>97000</v>
      </c>
      <c r="I81" s="196">
        <v>0</v>
      </c>
      <c r="J81" s="196">
        <v>0</v>
      </c>
      <c r="K81" s="196">
        <v>0</v>
      </c>
      <c r="L81" s="197">
        <f t="shared" si="2"/>
        <v>97000</v>
      </c>
      <c r="M81" s="181"/>
      <c r="N81" s="251">
        <v>0</v>
      </c>
      <c r="O81" s="251">
        <v>97000</v>
      </c>
    </row>
    <row r="82" spans="1:15" s="182" customFormat="1" ht="17.25" x14ac:dyDescent="0.3">
      <c r="A82" s="195" t="s">
        <v>149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>
        <v>100000</v>
      </c>
      <c r="K82" s="196">
        <v>0</v>
      </c>
      <c r="L82" s="197">
        <f t="shared" si="2"/>
        <v>100000</v>
      </c>
      <c r="M82" s="181"/>
      <c r="N82" s="251">
        <v>0</v>
      </c>
      <c r="O82" s="251">
        <v>100000</v>
      </c>
    </row>
    <row r="83" spans="1:15" s="172" customFormat="1" ht="17.25" x14ac:dyDescent="0.3">
      <c r="A83" s="192" t="s">
        <v>19</v>
      </c>
      <c r="B83" s="193">
        <v>0</v>
      </c>
      <c r="C83" s="193">
        <v>0</v>
      </c>
      <c r="D83" s="193">
        <v>0</v>
      </c>
      <c r="E83" s="193">
        <v>0</v>
      </c>
      <c r="F83" s="193">
        <v>0</v>
      </c>
      <c r="G83" s="193">
        <v>0</v>
      </c>
      <c r="H83" s="193">
        <v>0</v>
      </c>
      <c r="I83" s="193">
        <v>0</v>
      </c>
      <c r="J83" s="193">
        <v>0</v>
      </c>
      <c r="K83" s="193">
        <v>0</v>
      </c>
      <c r="L83" s="194">
        <f t="shared" si="2"/>
        <v>0</v>
      </c>
      <c r="M83" s="179"/>
      <c r="N83" s="250">
        <v>0</v>
      </c>
      <c r="O83" s="250">
        <v>0</v>
      </c>
    </row>
    <row r="84" spans="1:15" s="182" customFormat="1" ht="17.25" x14ac:dyDescent="0.3">
      <c r="A84" s="195" t="s">
        <v>20</v>
      </c>
      <c r="B84" s="196">
        <v>200000</v>
      </c>
      <c r="C84" s="196">
        <v>0</v>
      </c>
      <c r="D84" s="196">
        <v>30000</v>
      </c>
      <c r="E84" s="196">
        <v>0</v>
      </c>
      <c r="F84" s="196">
        <v>0</v>
      </c>
      <c r="G84" s="196">
        <v>0</v>
      </c>
      <c r="H84" s="196">
        <v>0</v>
      </c>
      <c r="I84" s="196">
        <v>0</v>
      </c>
      <c r="J84" s="196">
        <v>500000</v>
      </c>
      <c r="K84" s="196">
        <v>0</v>
      </c>
      <c r="L84" s="197">
        <f t="shared" si="2"/>
        <v>730000</v>
      </c>
      <c r="M84" s="249">
        <v>61</v>
      </c>
      <c r="N84" s="251">
        <v>200000</v>
      </c>
      <c r="O84" s="251">
        <v>530000</v>
      </c>
    </row>
    <row r="85" spans="1:15" s="172" customFormat="1" ht="17.25" x14ac:dyDescent="0.3">
      <c r="A85" s="169" t="s">
        <v>160</v>
      </c>
      <c r="B85" s="170" t="s">
        <v>160</v>
      </c>
      <c r="C85" s="171" t="s">
        <v>160</v>
      </c>
      <c r="D85" s="171" t="s">
        <v>160</v>
      </c>
      <c r="E85" s="171" t="s">
        <v>160</v>
      </c>
      <c r="F85" s="171" t="s">
        <v>160</v>
      </c>
      <c r="G85" s="171" t="s">
        <v>160</v>
      </c>
      <c r="H85" s="171" t="s">
        <v>160</v>
      </c>
      <c r="I85" s="171" t="s">
        <v>160</v>
      </c>
      <c r="J85" s="171" t="s">
        <v>160</v>
      </c>
      <c r="K85" s="171" t="s">
        <v>160</v>
      </c>
      <c r="L85" s="171" t="s">
        <v>59</v>
      </c>
      <c r="N85" s="250">
        <v>0</v>
      </c>
      <c r="O85" s="250">
        <v>0</v>
      </c>
    </row>
    <row r="86" spans="1:15" s="172" customFormat="1" ht="17.25" x14ac:dyDescent="0.3">
      <c r="A86" s="173"/>
      <c r="B86" s="174" t="s">
        <v>170</v>
      </c>
      <c r="C86" s="175" t="s">
        <v>161</v>
      </c>
      <c r="D86" s="175" t="s">
        <v>162</v>
      </c>
      <c r="E86" s="175" t="s">
        <v>163</v>
      </c>
      <c r="F86" s="175" t="s">
        <v>541</v>
      </c>
      <c r="G86" s="175" t="s">
        <v>542</v>
      </c>
      <c r="H86" s="175" t="s">
        <v>164</v>
      </c>
      <c r="I86" s="175" t="s">
        <v>167</v>
      </c>
      <c r="J86" s="175" t="s">
        <v>166</v>
      </c>
      <c r="K86" s="175" t="s">
        <v>35</v>
      </c>
      <c r="L86" s="175"/>
      <c r="N86" s="250">
        <v>0</v>
      </c>
      <c r="O86" s="250">
        <v>0</v>
      </c>
    </row>
    <row r="87" spans="1:15" s="172" customFormat="1" ht="17.25" x14ac:dyDescent="0.3">
      <c r="A87" s="176" t="s">
        <v>159</v>
      </c>
      <c r="B87" s="177" t="s">
        <v>169</v>
      </c>
      <c r="C87" s="178" t="s">
        <v>168</v>
      </c>
      <c r="D87" s="178"/>
      <c r="E87" s="178"/>
      <c r="F87" s="178" t="s">
        <v>474</v>
      </c>
      <c r="G87" s="178" t="s">
        <v>472</v>
      </c>
      <c r="H87" s="178" t="s">
        <v>165</v>
      </c>
      <c r="I87" s="178" t="s">
        <v>198</v>
      </c>
      <c r="J87" s="178"/>
      <c r="K87" s="178"/>
      <c r="L87" s="178"/>
      <c r="N87" s="250">
        <v>0</v>
      </c>
      <c r="O87" s="250">
        <v>0</v>
      </c>
    </row>
    <row r="88" spans="1:15" s="182" customFormat="1" ht="17.25" x14ac:dyDescent="0.3">
      <c r="A88" s="195" t="s">
        <v>21</v>
      </c>
      <c r="B88" s="196">
        <v>5000</v>
      </c>
      <c r="C88" s="196">
        <v>0</v>
      </c>
      <c r="D88" s="196">
        <v>0</v>
      </c>
      <c r="E88" s="196">
        <v>0</v>
      </c>
      <c r="F88" s="196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7">
        <f t="shared" si="2"/>
        <v>5000</v>
      </c>
      <c r="M88" s="181"/>
      <c r="N88" s="251">
        <v>0</v>
      </c>
      <c r="O88" s="251">
        <v>5000</v>
      </c>
    </row>
    <row r="89" spans="1:15" s="182" customFormat="1" ht="17.25" x14ac:dyDescent="0.3">
      <c r="A89" s="195" t="s">
        <v>22</v>
      </c>
      <c r="B89" s="196">
        <v>30000</v>
      </c>
      <c r="C89" s="196">
        <v>0</v>
      </c>
      <c r="D89" s="196">
        <v>0</v>
      </c>
      <c r="E89" s="196">
        <v>0</v>
      </c>
      <c r="F89" s="196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7">
        <f t="shared" si="2"/>
        <v>30000</v>
      </c>
      <c r="M89" s="181"/>
      <c r="N89" s="251">
        <v>0</v>
      </c>
      <c r="O89" s="251">
        <v>30000</v>
      </c>
    </row>
    <row r="90" spans="1:15" s="182" customFormat="1" ht="17.25" x14ac:dyDescent="0.3">
      <c r="A90" s="195" t="s">
        <v>23</v>
      </c>
      <c r="B90" s="196">
        <v>15000</v>
      </c>
      <c r="C90" s="196">
        <v>0</v>
      </c>
      <c r="D90" s="196">
        <v>0</v>
      </c>
      <c r="E90" s="196">
        <v>0</v>
      </c>
      <c r="F90" s="196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7">
        <f t="shared" si="2"/>
        <v>15000</v>
      </c>
      <c r="M90" s="181"/>
      <c r="N90" s="251">
        <v>0</v>
      </c>
      <c r="O90" s="251">
        <v>15000</v>
      </c>
    </row>
    <row r="91" spans="1:15" s="182" customFormat="1" ht="17.25" x14ac:dyDescent="0.3">
      <c r="A91" s="195" t="s">
        <v>24</v>
      </c>
      <c r="B91" s="196">
        <v>20000</v>
      </c>
      <c r="C91" s="196">
        <v>0</v>
      </c>
      <c r="D91" s="196">
        <v>0</v>
      </c>
      <c r="E91" s="196">
        <v>0</v>
      </c>
      <c r="F91" s="196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7">
        <f t="shared" si="2"/>
        <v>20000</v>
      </c>
      <c r="M91" s="181"/>
      <c r="N91" s="251">
        <v>0</v>
      </c>
      <c r="O91" s="251">
        <v>20000</v>
      </c>
    </row>
    <row r="92" spans="1:15" s="172" customFormat="1" ht="17.25" x14ac:dyDescent="0.3">
      <c r="A92" s="192" t="s">
        <v>25</v>
      </c>
      <c r="B92" s="193">
        <v>0</v>
      </c>
      <c r="C92" s="193">
        <v>0</v>
      </c>
      <c r="D92" s="193">
        <v>0</v>
      </c>
      <c r="E92" s="193">
        <v>0</v>
      </c>
      <c r="F92" s="193">
        <v>0</v>
      </c>
      <c r="G92" s="193">
        <v>0</v>
      </c>
      <c r="H92" s="193">
        <v>0</v>
      </c>
      <c r="I92" s="193">
        <v>0</v>
      </c>
      <c r="J92" s="193">
        <v>0</v>
      </c>
      <c r="K92" s="193">
        <v>0</v>
      </c>
      <c r="L92" s="194">
        <f t="shared" si="2"/>
        <v>0</v>
      </c>
      <c r="M92" s="179"/>
      <c r="N92" s="250">
        <v>0</v>
      </c>
      <c r="O92" s="250">
        <v>0</v>
      </c>
    </row>
    <row r="93" spans="1:15" s="172" customFormat="1" ht="17.25" x14ac:dyDescent="0.3">
      <c r="A93" s="192" t="s">
        <v>26</v>
      </c>
      <c r="B93" s="193">
        <v>0</v>
      </c>
      <c r="C93" s="193">
        <v>0</v>
      </c>
      <c r="D93" s="193">
        <v>0</v>
      </c>
      <c r="E93" s="193">
        <v>0</v>
      </c>
      <c r="F93" s="193">
        <v>0</v>
      </c>
      <c r="G93" s="193">
        <v>0</v>
      </c>
      <c r="H93" s="193">
        <v>0</v>
      </c>
      <c r="I93" s="193">
        <v>0</v>
      </c>
      <c r="J93" s="193">
        <v>0</v>
      </c>
      <c r="K93" s="193">
        <v>0</v>
      </c>
      <c r="L93" s="194">
        <f t="shared" si="2"/>
        <v>0</v>
      </c>
      <c r="M93" s="248"/>
      <c r="N93" s="250">
        <v>0</v>
      </c>
      <c r="O93" s="250">
        <v>0</v>
      </c>
    </row>
    <row r="94" spans="1:15" s="182" customFormat="1" ht="17.25" x14ac:dyDescent="0.3">
      <c r="A94" s="195" t="s">
        <v>27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7">
        <f t="shared" si="2"/>
        <v>0</v>
      </c>
      <c r="M94" s="181"/>
      <c r="N94" s="251">
        <v>0</v>
      </c>
      <c r="O94" s="251">
        <v>0</v>
      </c>
    </row>
    <row r="95" spans="1:15" s="182" customFormat="1" ht="17.25" x14ac:dyDescent="0.3">
      <c r="A95" s="198" t="s">
        <v>549</v>
      </c>
      <c r="B95" s="196">
        <v>63000</v>
      </c>
      <c r="C95" s="196">
        <v>0</v>
      </c>
      <c r="D95" s="196">
        <v>0</v>
      </c>
      <c r="E95" s="196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7">
        <f t="shared" si="2"/>
        <v>63000</v>
      </c>
      <c r="M95" s="181"/>
      <c r="N95" s="251">
        <v>0</v>
      </c>
      <c r="O95" s="251">
        <v>63000</v>
      </c>
    </row>
    <row r="96" spans="1:15" s="182" customFormat="1" ht="17.25" x14ac:dyDescent="0.3">
      <c r="A96" s="195" t="s">
        <v>28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7">
        <f t="shared" si="2"/>
        <v>0</v>
      </c>
      <c r="M96" s="181"/>
      <c r="N96" s="251">
        <v>0</v>
      </c>
      <c r="O96" s="251">
        <v>0</v>
      </c>
    </row>
    <row r="97" spans="1:16" s="182" customFormat="1" ht="17.25" x14ac:dyDescent="0.3">
      <c r="A97" s="198" t="s">
        <v>549</v>
      </c>
      <c r="B97" s="196">
        <v>0</v>
      </c>
      <c r="C97" s="196">
        <v>32000</v>
      </c>
      <c r="D97" s="196">
        <v>0</v>
      </c>
      <c r="E97" s="196">
        <v>0</v>
      </c>
      <c r="F97" s="196"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7">
        <f t="shared" si="2"/>
        <v>32000</v>
      </c>
      <c r="M97" s="181"/>
      <c r="N97" s="251">
        <v>0</v>
      </c>
      <c r="O97" s="251">
        <v>32000</v>
      </c>
    </row>
    <row r="98" spans="1:16" s="172" customFormat="1" ht="17.25" x14ac:dyDescent="0.3">
      <c r="A98" s="192" t="s">
        <v>30</v>
      </c>
      <c r="B98" s="193">
        <v>0</v>
      </c>
      <c r="C98" s="193">
        <v>0</v>
      </c>
      <c r="D98" s="193">
        <v>0</v>
      </c>
      <c r="E98" s="193">
        <v>0</v>
      </c>
      <c r="F98" s="193">
        <v>0</v>
      </c>
      <c r="G98" s="193">
        <v>0</v>
      </c>
      <c r="H98" s="193">
        <v>0</v>
      </c>
      <c r="I98" s="193">
        <v>0</v>
      </c>
      <c r="J98" s="193">
        <v>0</v>
      </c>
      <c r="K98" s="193">
        <v>0</v>
      </c>
      <c r="L98" s="194">
        <f t="shared" si="2"/>
        <v>0</v>
      </c>
      <c r="M98" s="179"/>
      <c r="N98" s="250">
        <v>0</v>
      </c>
      <c r="O98" s="250">
        <v>0</v>
      </c>
    </row>
    <row r="99" spans="1:16" s="182" customFormat="1" ht="17.25" x14ac:dyDescent="0.3">
      <c r="A99" s="195" t="s">
        <v>400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7">
        <f t="shared" si="2"/>
        <v>0</v>
      </c>
      <c r="M99" s="181"/>
      <c r="N99" s="251">
        <v>0</v>
      </c>
      <c r="O99" s="251">
        <v>0</v>
      </c>
    </row>
    <row r="100" spans="1:16" s="182" customFormat="1" ht="17.25" x14ac:dyDescent="0.3">
      <c r="A100" s="198" t="s">
        <v>558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v>0</v>
      </c>
      <c r="H100" s="196">
        <v>0</v>
      </c>
      <c r="I100" s="196">
        <v>56000</v>
      </c>
      <c r="J100" s="196">
        <v>0</v>
      </c>
      <c r="K100" s="196">
        <v>0</v>
      </c>
      <c r="L100" s="197">
        <f t="shared" si="2"/>
        <v>56000</v>
      </c>
      <c r="M100" s="181"/>
      <c r="N100" s="251">
        <v>0</v>
      </c>
      <c r="O100" s="251">
        <v>56000</v>
      </c>
    </row>
    <row r="101" spans="1:16" s="182" customFormat="1" ht="17.25" x14ac:dyDescent="0.3">
      <c r="A101" s="195" t="s">
        <v>570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7">
        <f t="shared" si="2"/>
        <v>0</v>
      </c>
      <c r="M101" s="181"/>
      <c r="N101" s="251">
        <v>0</v>
      </c>
      <c r="O101" s="251">
        <v>0</v>
      </c>
    </row>
    <row r="102" spans="1:16" s="182" customFormat="1" ht="17.25" x14ac:dyDescent="0.3">
      <c r="A102" s="198" t="s">
        <v>558</v>
      </c>
      <c r="B102" s="196">
        <v>0</v>
      </c>
      <c r="C102" s="196">
        <v>0</v>
      </c>
      <c r="D102" s="196">
        <v>0</v>
      </c>
      <c r="E102" s="196">
        <v>0</v>
      </c>
      <c r="F102" s="196">
        <v>63000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7">
        <f t="shared" si="2"/>
        <v>63000</v>
      </c>
      <c r="M102" s="181"/>
      <c r="N102" s="251">
        <v>0</v>
      </c>
      <c r="O102" s="251">
        <v>63000</v>
      </c>
    </row>
    <row r="103" spans="1:16" s="182" customFormat="1" ht="17.25" x14ac:dyDescent="0.3">
      <c r="A103" s="195" t="s">
        <v>31</v>
      </c>
      <c r="B103" s="196">
        <v>0</v>
      </c>
      <c r="C103" s="196">
        <v>0</v>
      </c>
      <c r="D103" s="196">
        <v>0</v>
      </c>
      <c r="E103" s="196">
        <v>0</v>
      </c>
      <c r="F103" s="196"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7">
        <f t="shared" si="2"/>
        <v>0</v>
      </c>
      <c r="M103" s="181"/>
      <c r="N103" s="251">
        <v>0</v>
      </c>
      <c r="O103" s="251">
        <v>0</v>
      </c>
    </row>
    <row r="104" spans="1:16" s="182" customFormat="1" ht="17.25" x14ac:dyDescent="0.3">
      <c r="A104" s="198" t="s">
        <v>187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v>0</v>
      </c>
      <c r="H104" s="196">
        <v>0</v>
      </c>
      <c r="I104" s="196">
        <v>1335000</v>
      </c>
      <c r="J104" s="196">
        <v>0</v>
      </c>
      <c r="K104" s="196">
        <v>0</v>
      </c>
      <c r="L104" s="197">
        <f t="shared" si="2"/>
        <v>1335000</v>
      </c>
      <c r="M104" s="181"/>
      <c r="N104" s="251">
        <v>0</v>
      </c>
      <c r="O104" s="251">
        <v>1335000</v>
      </c>
    </row>
    <row r="105" spans="1:16" s="182" customFormat="1" ht="17.25" x14ac:dyDescent="0.3">
      <c r="A105" s="198" t="s">
        <v>580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v>0</v>
      </c>
      <c r="H105" s="196">
        <v>0</v>
      </c>
      <c r="I105" s="196">
        <v>91000</v>
      </c>
      <c r="J105" s="196">
        <v>0</v>
      </c>
      <c r="K105" s="196">
        <v>0</v>
      </c>
      <c r="L105" s="197">
        <f t="shared" si="2"/>
        <v>91000</v>
      </c>
      <c r="M105" s="181"/>
      <c r="N105" s="251">
        <v>0</v>
      </c>
      <c r="O105" s="251">
        <v>91000</v>
      </c>
    </row>
    <row r="106" spans="1:16" s="172" customFormat="1" ht="17.25" x14ac:dyDescent="0.3">
      <c r="A106" s="192" t="s">
        <v>32</v>
      </c>
      <c r="B106" s="193">
        <v>0</v>
      </c>
      <c r="C106" s="193">
        <v>0</v>
      </c>
      <c r="D106" s="193">
        <v>0</v>
      </c>
      <c r="E106" s="193">
        <v>0</v>
      </c>
      <c r="F106" s="193">
        <v>0</v>
      </c>
      <c r="G106" s="193">
        <v>0</v>
      </c>
      <c r="H106" s="193">
        <v>0</v>
      </c>
      <c r="I106" s="193">
        <v>0</v>
      </c>
      <c r="J106" s="193">
        <v>0</v>
      </c>
      <c r="K106" s="193">
        <v>0</v>
      </c>
      <c r="L106" s="194">
        <f t="shared" si="2"/>
        <v>0</v>
      </c>
      <c r="M106" s="179"/>
      <c r="N106" s="250">
        <v>0</v>
      </c>
      <c r="O106" s="250">
        <v>0</v>
      </c>
    </row>
    <row r="107" spans="1:16" s="172" customFormat="1" ht="17.25" x14ac:dyDescent="0.3">
      <c r="A107" s="192" t="s">
        <v>33</v>
      </c>
      <c r="B107" s="193">
        <v>0</v>
      </c>
      <c r="C107" s="193">
        <v>0</v>
      </c>
      <c r="D107" s="193">
        <v>0</v>
      </c>
      <c r="E107" s="193">
        <v>0</v>
      </c>
      <c r="F107" s="193">
        <v>0</v>
      </c>
      <c r="G107" s="194">
        <v>0</v>
      </c>
      <c r="H107" s="193">
        <v>0</v>
      </c>
      <c r="I107" s="193">
        <v>0</v>
      </c>
      <c r="J107" s="193">
        <v>0</v>
      </c>
      <c r="K107" s="193">
        <v>0</v>
      </c>
      <c r="L107" s="194">
        <f t="shared" si="2"/>
        <v>0</v>
      </c>
      <c r="M107" s="179"/>
      <c r="N107" s="250">
        <v>0</v>
      </c>
      <c r="O107" s="250">
        <v>0</v>
      </c>
    </row>
    <row r="108" spans="1:16" s="182" customFormat="1" ht="17.25" x14ac:dyDescent="0.3">
      <c r="A108" s="202" t="s">
        <v>111</v>
      </c>
      <c r="B108" s="196">
        <v>20000</v>
      </c>
      <c r="C108" s="196">
        <v>0</v>
      </c>
      <c r="D108" s="196">
        <v>0</v>
      </c>
      <c r="E108" s="196">
        <v>0</v>
      </c>
      <c r="F108" s="196"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7">
        <f t="shared" si="2"/>
        <v>20000</v>
      </c>
      <c r="M108" s="181"/>
      <c r="N108" s="251">
        <v>20000</v>
      </c>
      <c r="O108" s="251">
        <v>0</v>
      </c>
    </row>
    <row r="109" spans="1:16" s="182" customFormat="1" ht="17.25" x14ac:dyDescent="0.3">
      <c r="A109" s="202" t="s">
        <v>34</v>
      </c>
      <c r="B109" s="196">
        <v>25000</v>
      </c>
      <c r="C109" s="196">
        <v>0</v>
      </c>
      <c r="D109" s="196">
        <v>2839000</v>
      </c>
      <c r="E109" s="196">
        <v>0</v>
      </c>
      <c r="F109" s="196"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7">
        <f t="shared" si="2"/>
        <v>2864000</v>
      </c>
      <c r="M109" s="181"/>
      <c r="N109" s="251">
        <v>25000</v>
      </c>
      <c r="O109" s="251">
        <v>2839000</v>
      </c>
    </row>
    <row r="110" spans="1:16" s="182" customFormat="1" ht="17.25" x14ac:dyDescent="0.3">
      <c r="A110" s="183" t="s">
        <v>128</v>
      </c>
      <c r="B110" s="180">
        <v>0</v>
      </c>
      <c r="C110" s="180">
        <v>0</v>
      </c>
      <c r="D110" s="180">
        <v>0</v>
      </c>
      <c r="E110" s="180">
        <v>195000</v>
      </c>
      <c r="F110" s="180">
        <v>0</v>
      </c>
      <c r="G110" s="180">
        <v>0</v>
      </c>
      <c r="H110" s="180">
        <v>30000</v>
      </c>
      <c r="I110" s="180">
        <v>0</v>
      </c>
      <c r="J110" s="180">
        <v>0</v>
      </c>
      <c r="K110" s="180">
        <v>0</v>
      </c>
      <c r="L110" s="180">
        <f t="shared" si="2"/>
        <v>225000</v>
      </c>
      <c r="M110" s="181"/>
      <c r="N110" s="251">
        <v>0</v>
      </c>
      <c r="O110" s="251">
        <v>225000</v>
      </c>
    </row>
    <row r="111" spans="1:16" s="172" customFormat="1" ht="17.25" x14ac:dyDescent="0.3">
      <c r="A111" s="184" t="s">
        <v>59</v>
      </c>
      <c r="B111" s="185">
        <f>SUM(B7:B110)</f>
        <v>13067920</v>
      </c>
      <c r="C111" s="185">
        <f>SUM(C7:C110)</f>
        <v>648000</v>
      </c>
      <c r="D111" s="185">
        <f>SUM(D7:D110)</f>
        <v>7344260</v>
      </c>
      <c r="E111" s="185">
        <f t="shared" ref="E111:J111" si="3">SUM(E21:E110)</f>
        <v>642000</v>
      </c>
      <c r="F111" s="185">
        <f t="shared" si="3"/>
        <v>1249000</v>
      </c>
      <c r="G111" s="185">
        <f t="shared" si="3"/>
        <v>400000</v>
      </c>
      <c r="H111" s="185">
        <f t="shared" si="3"/>
        <v>457000</v>
      </c>
      <c r="I111" s="185">
        <f t="shared" si="3"/>
        <v>3225000</v>
      </c>
      <c r="J111" s="185">
        <f t="shared" si="3"/>
        <v>820000</v>
      </c>
      <c r="K111" s="185">
        <f>SUM(K7:K110)</f>
        <v>1536820</v>
      </c>
      <c r="L111" s="186">
        <f>SUM(L7:L110)</f>
        <v>29390000</v>
      </c>
      <c r="M111" s="179"/>
      <c r="N111" s="250">
        <f>SUM(N7:N110)</f>
        <v>16171000</v>
      </c>
      <c r="O111" s="250">
        <f>SUM(O7:O110)</f>
        <v>13219000</v>
      </c>
      <c r="P111" s="253">
        <f>SUM(N111:O111)</f>
        <v>29390000</v>
      </c>
    </row>
    <row r="112" spans="1:16" x14ac:dyDescent="0.25">
      <c r="A112" s="27"/>
      <c r="M112" s="247">
        <v>62</v>
      </c>
      <c r="N112" s="26">
        <v>16171000</v>
      </c>
      <c r="O112" s="26">
        <v>13219000</v>
      </c>
    </row>
    <row r="113" spans="13:15" x14ac:dyDescent="0.25">
      <c r="N113" s="26">
        <f>N112-N111</f>
        <v>0</v>
      </c>
      <c r="O113" s="26">
        <f>O112-O111</f>
        <v>0</v>
      </c>
    </row>
    <row r="123" spans="13:15" x14ac:dyDescent="0.25">
      <c r="M123" s="247"/>
    </row>
  </sheetData>
  <mergeCells count="1">
    <mergeCell ref="A1:L1"/>
  </mergeCells>
  <pageMargins left="0.39370078740157483" right="0.39370078740157483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1-1-แถลง</vt:lpstr>
      <vt:lpstr>1-2-แถลง</vt:lpstr>
      <vt:lpstr>2-1</vt:lpstr>
      <vt:lpstr>2-2</vt:lpstr>
      <vt:lpstr>2-3รายงานรับ</vt:lpstr>
      <vt:lpstr>2-4รายเอียดรับ</vt:lpstr>
      <vt:lpstr>2-5รายงานจ่าย</vt:lpstr>
      <vt:lpstr>2-6รายเอียดจ่าย</vt:lpstr>
      <vt:lpstr>2-7ข้อบัญญัติ</vt:lpstr>
      <vt:lpstr>2-8เอกสารแนบ</vt:lpstr>
      <vt:lpstr>2-9</vt:lpstr>
      <vt:lpstr>2-10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2015-09-17T02:01:47Z</cp:lastPrinted>
  <dcterms:created xsi:type="dcterms:W3CDTF">2013-05-27T12:39:19Z</dcterms:created>
  <dcterms:modified xsi:type="dcterms:W3CDTF">2015-09-17T02:26:04Z</dcterms:modified>
</cp:coreProperties>
</file>