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20115" windowHeight="7635" firstSheet="6" activeTab="7"/>
  </bookViews>
  <sheets>
    <sheet name="1-1-แถลง" sheetId="20" r:id="rId1"/>
    <sheet name="1-2-แถลง" sheetId="21" r:id="rId2"/>
    <sheet name="2-1" sheetId="25" r:id="rId3"/>
    <sheet name="2-2" sheetId="22" r:id="rId4"/>
    <sheet name="2-3รายงานรับ" sheetId="15" r:id="rId5"/>
    <sheet name="2-4รายเอียดรับ" sheetId="26" r:id="rId6"/>
    <sheet name="2-5รายงานจ่าย" sheetId="27" r:id="rId7"/>
    <sheet name="2-6รายเอียดจ่าย" sheetId="23" r:id="rId8"/>
    <sheet name="2-7ข้อบัญญัติ" sheetId="17" r:id="rId9"/>
    <sheet name="2-8เอกสารแนบ" sheetId="29" r:id="rId10"/>
    <sheet name="2-9" sheetId="30" r:id="rId11"/>
    <sheet name="เงินการเมือง" sheetId="12" r:id="rId12"/>
    <sheet name="บัญชีค่าตอบแทน" sheetId="24" r:id="rId13"/>
  </sheets>
  <calcPr calcId="145621"/>
</workbook>
</file>

<file path=xl/calcChain.xml><?xml version="1.0" encoding="utf-8"?>
<calcChain xmlns="http://schemas.openxmlformats.org/spreadsheetml/2006/main">
  <c r="L10" i="29" l="1"/>
  <c r="L7" i="29" l="1"/>
  <c r="L8" i="29"/>
  <c r="L9" i="29"/>
  <c r="L11" i="29"/>
  <c r="L12" i="29"/>
  <c r="L13" i="29"/>
  <c r="L14" i="29"/>
  <c r="L15" i="29"/>
  <c r="L16" i="29"/>
  <c r="K17" i="29"/>
  <c r="I17" i="29"/>
  <c r="L119" i="17" l="1"/>
  <c r="L118" i="17"/>
  <c r="L117" i="17"/>
  <c r="L116" i="17"/>
  <c r="L88" i="17"/>
  <c r="L73" i="17"/>
  <c r="L72" i="17"/>
  <c r="L71" i="17"/>
  <c r="L70" i="17"/>
  <c r="L69" i="17"/>
  <c r="L68" i="17"/>
  <c r="L67" i="17"/>
  <c r="L60" i="17"/>
  <c r="L56" i="17"/>
  <c r="L53" i="17"/>
  <c r="L52" i="17"/>
  <c r="L51" i="17"/>
  <c r="L50" i="17"/>
  <c r="D27" i="17"/>
  <c r="D26" i="17"/>
  <c r="L25" i="17"/>
  <c r="D22" i="17"/>
  <c r="I130" i="17"/>
  <c r="L82" i="17"/>
  <c r="L81" i="17"/>
  <c r="L80" i="17"/>
  <c r="B89" i="17"/>
  <c r="B42" i="17"/>
  <c r="B37" i="17"/>
  <c r="B36" i="17"/>
  <c r="B35" i="17"/>
  <c r="B27" i="17"/>
  <c r="B26" i="17"/>
  <c r="B24" i="17"/>
  <c r="B22" i="17"/>
  <c r="L7" i="17"/>
  <c r="L8" i="17"/>
  <c r="L9" i="17"/>
  <c r="C194" i="25" l="1"/>
  <c r="C190" i="25"/>
  <c r="B194" i="25"/>
  <c r="B190" i="25"/>
  <c r="B180" i="25"/>
  <c r="B178" i="25"/>
  <c r="B175" i="25"/>
  <c r="B173" i="25"/>
  <c r="B168" i="25"/>
  <c r="C166" i="25"/>
  <c r="B166" i="25"/>
  <c r="C163" i="25"/>
  <c r="C168" i="25" s="1"/>
  <c r="B163" i="25"/>
  <c r="B156" i="25"/>
  <c r="C155" i="25"/>
  <c r="B153" i="25"/>
  <c r="B146" i="25"/>
  <c r="B143" i="25"/>
  <c r="B141" i="25"/>
  <c r="B134" i="25"/>
  <c r="C135" i="25"/>
  <c r="C133" i="25"/>
  <c r="B132" i="25"/>
  <c r="C132" i="25" s="1"/>
  <c r="C131" i="25"/>
  <c r="B129" i="25"/>
  <c r="D123" i="25"/>
  <c r="D122" i="25" s="1"/>
  <c r="C122" i="25"/>
  <c r="B122" i="25"/>
  <c r="D121" i="25"/>
  <c r="D120" i="25" s="1"/>
  <c r="C120" i="25"/>
  <c r="B120" i="25"/>
  <c r="D119" i="25"/>
  <c r="D118" i="25"/>
  <c r="D117" i="25"/>
  <c r="D116" i="25"/>
  <c r="C115" i="25"/>
  <c r="B115" i="25"/>
  <c r="C113" i="25"/>
  <c r="B113" i="25"/>
  <c r="D114" i="25"/>
  <c r="D113" i="25" s="1"/>
  <c r="B158" i="25" l="1"/>
  <c r="B136" i="25"/>
  <c r="C124" i="25"/>
  <c r="B124" i="25"/>
  <c r="D115" i="25"/>
  <c r="D124" i="25" s="1"/>
  <c r="B148" i="25"/>
  <c r="C101" i="25"/>
  <c r="B100" i="25"/>
  <c r="M202" i="27" l="1"/>
  <c r="Q202" i="27"/>
  <c r="O486" i="27"/>
  <c r="Q483" i="27"/>
  <c r="M483" i="27" s="1"/>
  <c r="Q482" i="27"/>
  <c r="M482" i="27" s="1"/>
  <c r="Q481" i="27"/>
  <c r="M481" i="27" s="1"/>
  <c r="Q480" i="27"/>
  <c r="M480" i="27" s="1"/>
  <c r="Q405" i="27"/>
  <c r="Q404" i="27"/>
  <c r="L390" i="27"/>
  <c r="K390" i="27"/>
  <c r="J390" i="27"/>
  <c r="I390" i="27"/>
  <c r="L389" i="27"/>
  <c r="K389" i="27"/>
  <c r="J389" i="27"/>
  <c r="I389" i="27"/>
  <c r="O390" i="27"/>
  <c r="O389" i="27"/>
  <c r="Q388" i="27"/>
  <c r="M388" i="27" s="1"/>
  <c r="Q338" i="27"/>
  <c r="M338" i="27" s="1"/>
  <c r="O339" i="27"/>
  <c r="L339" i="27"/>
  <c r="K339" i="27"/>
  <c r="J339" i="27"/>
  <c r="I339" i="27"/>
  <c r="Q330" i="27"/>
  <c r="M330" i="27" s="1"/>
  <c r="Q329" i="27"/>
  <c r="M329" i="27" s="1"/>
  <c r="Q328" i="27"/>
  <c r="M328" i="27" s="1"/>
  <c r="Q327" i="27"/>
  <c r="M327" i="27" s="1"/>
  <c r="Q326" i="27"/>
  <c r="M326" i="27" s="1"/>
  <c r="Q325" i="27"/>
  <c r="M325" i="27" s="1"/>
  <c r="Q324" i="27"/>
  <c r="M324" i="27" s="1"/>
  <c r="Q232" i="27" l="1"/>
  <c r="M232" i="27" s="1"/>
  <c r="Q231" i="27"/>
  <c r="M231" i="27" s="1"/>
  <c r="Q229" i="27"/>
  <c r="M229" i="27" s="1"/>
  <c r="Q241" i="27"/>
  <c r="M241" i="27" s="1"/>
  <c r="O251" i="27"/>
  <c r="O252" i="27" s="1"/>
  <c r="L251" i="27"/>
  <c r="L252" i="27" s="1"/>
  <c r="K251" i="27"/>
  <c r="K252" i="27" s="1"/>
  <c r="J251" i="27"/>
  <c r="J252" i="27" s="1"/>
  <c r="I251" i="27"/>
  <c r="I252" i="27" s="1"/>
  <c r="Q250" i="27"/>
  <c r="M250" i="27" s="1"/>
  <c r="O246" i="27"/>
  <c r="L246" i="27"/>
  <c r="K246" i="27"/>
  <c r="J246" i="27"/>
  <c r="I246" i="27"/>
  <c r="Q245" i="27"/>
  <c r="M245" i="27" s="1"/>
  <c r="O243" i="27"/>
  <c r="L243" i="27"/>
  <c r="K243" i="27"/>
  <c r="J243" i="27"/>
  <c r="I243" i="27"/>
  <c r="Q242" i="27"/>
  <c r="M242" i="27" s="1"/>
  <c r="Q240" i="27"/>
  <c r="M240" i="27" s="1"/>
  <c r="O233" i="27"/>
  <c r="L233" i="27"/>
  <c r="K233" i="27"/>
  <c r="J233" i="27"/>
  <c r="I233" i="27"/>
  <c r="Q230" i="27"/>
  <c r="M230" i="27" s="1"/>
  <c r="Q228" i="27"/>
  <c r="M228" i="27" s="1"/>
  <c r="O225" i="27"/>
  <c r="L225" i="27"/>
  <c r="K225" i="27"/>
  <c r="J225" i="27"/>
  <c r="I225" i="27"/>
  <c r="Q224" i="27"/>
  <c r="M224" i="27" s="1"/>
  <c r="O220" i="27"/>
  <c r="O221" i="27" s="1"/>
  <c r="L220" i="27"/>
  <c r="L221" i="27" s="1"/>
  <c r="K220" i="27"/>
  <c r="K221" i="27" s="1"/>
  <c r="J220" i="27"/>
  <c r="J221" i="27" s="1"/>
  <c r="I220" i="27"/>
  <c r="I221" i="27" s="1"/>
  <c r="Q219" i="27"/>
  <c r="M219" i="27" s="1"/>
  <c r="Q218" i="27"/>
  <c r="M218" i="27" s="1"/>
  <c r="Q217" i="27"/>
  <c r="M217" i="27" s="1"/>
  <c r="Q216" i="27"/>
  <c r="M216" i="27" s="1"/>
  <c r="I190" i="27"/>
  <c r="J190" i="27"/>
  <c r="K190" i="27"/>
  <c r="Q184" i="27"/>
  <c r="M184" i="27" s="1"/>
  <c r="O203" i="27"/>
  <c r="O204" i="27" s="1"/>
  <c r="L203" i="27"/>
  <c r="L204" i="27" s="1"/>
  <c r="K203" i="27"/>
  <c r="K204" i="27" s="1"/>
  <c r="J203" i="27"/>
  <c r="J204" i="27" s="1"/>
  <c r="I203" i="27"/>
  <c r="I204" i="27" s="1"/>
  <c r="Q187" i="27"/>
  <c r="M187" i="27" s="1"/>
  <c r="Q188" i="27"/>
  <c r="M188" i="27" s="1"/>
  <c r="Q179" i="27"/>
  <c r="M179" i="27" s="1"/>
  <c r="Q124" i="27"/>
  <c r="M124" i="27" s="1"/>
  <c r="O125" i="27"/>
  <c r="O126" i="27" s="1"/>
  <c r="L125" i="27"/>
  <c r="L126" i="27" s="1"/>
  <c r="K125" i="27"/>
  <c r="K126" i="27" s="1"/>
  <c r="J125" i="27"/>
  <c r="J126" i="27" s="1"/>
  <c r="I125" i="27"/>
  <c r="I126" i="27" s="1"/>
  <c r="J247" i="27" l="1"/>
  <c r="J253" i="27" s="1"/>
  <c r="L247" i="27"/>
  <c r="L253" i="27" s="1"/>
  <c r="K247" i="27"/>
  <c r="K253" i="27" s="1"/>
  <c r="I247" i="27"/>
  <c r="I253" i="27" s="1"/>
  <c r="O247" i="27"/>
  <c r="O253" i="27" s="1"/>
  <c r="O78" i="27"/>
  <c r="L78" i="27"/>
  <c r="K78" i="27"/>
  <c r="J78" i="27"/>
  <c r="I78" i="27"/>
  <c r="Q77" i="27"/>
  <c r="M77" i="27" s="1"/>
  <c r="Q506" i="27" l="1"/>
  <c r="M506" i="27" s="1"/>
  <c r="Q505" i="27"/>
  <c r="M505" i="27" s="1"/>
  <c r="H32" i="26" l="1"/>
  <c r="H16" i="26"/>
  <c r="H45" i="15" l="1"/>
  <c r="E45" i="15"/>
  <c r="D45" i="15"/>
  <c r="C45" i="15"/>
  <c r="B45" i="15"/>
  <c r="J35" i="15"/>
  <c r="J14" i="15"/>
  <c r="H18" i="15"/>
  <c r="E18" i="15"/>
  <c r="D18" i="15"/>
  <c r="C18" i="15"/>
  <c r="B18" i="15"/>
  <c r="F11" i="15"/>
  <c r="C90" i="25" l="1"/>
  <c r="B90" i="25"/>
  <c r="C87" i="25"/>
  <c r="B87" i="25"/>
  <c r="D89" i="25"/>
  <c r="C82" i="25"/>
  <c r="B82" i="25"/>
  <c r="C79" i="25"/>
  <c r="B79" i="25"/>
  <c r="B92" i="25" l="1"/>
  <c r="C92" i="25"/>
  <c r="F504" i="23"/>
  <c r="F451" i="23"/>
  <c r="F235" i="23"/>
  <c r="F234" i="23" s="1"/>
  <c r="F121" i="23" l="1"/>
  <c r="F149" i="23"/>
  <c r="F156" i="23"/>
  <c r="F97" i="23"/>
  <c r="F166" i="23"/>
  <c r="F231" i="23" l="1"/>
  <c r="F229" i="23" s="1"/>
  <c r="F206" i="23"/>
  <c r="F228" i="23" l="1"/>
  <c r="F254" i="23"/>
  <c r="F242" i="23" s="1"/>
  <c r="F342" i="23"/>
  <c r="F502" i="23"/>
  <c r="F490" i="23"/>
  <c r="F705" i="23" l="1"/>
  <c r="F704" i="23" s="1"/>
  <c r="F826" i="23"/>
  <c r="F848" i="23" l="1"/>
  <c r="F847" i="23" s="1"/>
  <c r="F796" i="23"/>
  <c r="F813" i="23"/>
  <c r="F783" i="23"/>
  <c r="F791" i="23"/>
  <c r="F773" i="23" l="1"/>
  <c r="F640" i="23"/>
  <c r="F621" i="23"/>
  <c r="F618" i="23"/>
  <c r="F608" i="23"/>
  <c r="F607" i="23" s="1"/>
  <c r="F598" i="23"/>
  <c r="F597" i="23" s="1"/>
  <c r="F571" i="23"/>
  <c r="F566" i="23"/>
  <c r="F565" i="23" l="1"/>
  <c r="F450" i="23"/>
  <c r="F449" i="23" s="1"/>
  <c r="F363" i="23" l="1"/>
  <c r="F361" i="23" s="1"/>
  <c r="F360" i="23" l="1"/>
  <c r="F59" i="23" l="1"/>
  <c r="F912" i="23" l="1"/>
  <c r="E31" i="12" l="1"/>
  <c r="E30" i="12"/>
  <c r="E29" i="12"/>
  <c r="E28" i="12"/>
  <c r="E27" i="12"/>
  <c r="F495" i="23" l="1"/>
  <c r="F489" i="23" s="1"/>
  <c r="F175" i="23"/>
  <c r="F162" i="23" s="1"/>
  <c r="K29" i="30" l="1"/>
  <c r="K27" i="30"/>
  <c r="K14" i="30"/>
  <c r="K9" i="30"/>
  <c r="K24" i="30"/>
  <c r="K18" i="30"/>
  <c r="K13" i="30"/>
  <c r="K8" i="30"/>
  <c r="K26" i="30"/>
  <c r="K25" i="30"/>
  <c r="K23" i="30"/>
  <c r="K22" i="30"/>
  <c r="K17" i="30"/>
  <c r="K19" i="30" s="1"/>
  <c r="K12" i="30"/>
  <c r="K7" i="30"/>
  <c r="J17" i="29"/>
  <c r="H17" i="29"/>
  <c r="G17" i="29"/>
  <c r="F17" i="29"/>
  <c r="E17" i="29"/>
  <c r="L17" i="29" l="1"/>
  <c r="L18" i="29" s="1"/>
  <c r="L19" i="29" s="1"/>
  <c r="I384" i="27" l="1"/>
  <c r="J384" i="27"/>
  <c r="K384" i="27"/>
  <c r="J378" i="27"/>
  <c r="I378" i="27"/>
  <c r="J374" i="27"/>
  <c r="I374" i="27"/>
  <c r="K86" i="27"/>
  <c r="K87" i="27" s="1"/>
  <c r="J48" i="27"/>
  <c r="I48" i="27"/>
  <c r="I379" i="27" l="1"/>
  <c r="J379" i="27"/>
  <c r="F501" i="23"/>
  <c r="Q466" i="27"/>
  <c r="M466" i="27" s="1"/>
  <c r="Q465" i="27"/>
  <c r="M465" i="27" s="1"/>
  <c r="O451" i="27"/>
  <c r="L451" i="27"/>
  <c r="K451" i="27"/>
  <c r="J451" i="27"/>
  <c r="I451" i="27"/>
  <c r="Q283" i="27"/>
  <c r="M283" i="27" s="1"/>
  <c r="I284" i="27"/>
  <c r="I285" i="27" s="1"/>
  <c r="J284" i="27"/>
  <c r="J285" i="27" s="1"/>
  <c r="K284" i="27"/>
  <c r="K285" i="27" s="1"/>
  <c r="L284" i="27"/>
  <c r="L285" i="27" s="1"/>
  <c r="O284" i="27"/>
  <c r="O285" i="27" s="1"/>
  <c r="C174" i="25"/>
  <c r="C173" i="25" s="1"/>
  <c r="C175" i="25"/>
  <c r="C176" i="25"/>
  <c r="C177" i="25"/>
  <c r="C178" i="25"/>
  <c r="C179" i="25"/>
  <c r="C154" i="25"/>
  <c r="C153" i="25" s="1"/>
  <c r="C157" i="25"/>
  <c r="C156" i="25" s="1"/>
  <c r="K511" i="27" l="1"/>
  <c r="K512" i="27" s="1"/>
  <c r="K513" i="27" s="1"/>
  <c r="K514" i="27" s="1"/>
  <c r="K492" i="27"/>
  <c r="K489" i="27"/>
  <c r="K486" i="27"/>
  <c r="F65" i="20"/>
  <c r="F55" i="20"/>
  <c r="K493" i="27" l="1"/>
  <c r="K467" i="27"/>
  <c r="K468" i="27" s="1"/>
  <c r="K460" i="27"/>
  <c r="K454" i="27"/>
  <c r="K445" i="27"/>
  <c r="K437" i="27"/>
  <c r="K438" i="27" s="1"/>
  <c r="K424" i="27"/>
  <c r="K425" i="27" s="1"/>
  <c r="K415" i="27"/>
  <c r="K416" i="27" s="1"/>
  <c r="K402" i="27"/>
  <c r="K385" i="27"/>
  <c r="K378" i="27"/>
  <c r="K374" i="27"/>
  <c r="K333" i="27"/>
  <c r="K294" i="27"/>
  <c r="K295" i="27" s="1"/>
  <c r="K278" i="27"/>
  <c r="K275" i="27"/>
  <c r="K208" i="27"/>
  <c r="K209" i="27" s="1"/>
  <c r="K197" i="27"/>
  <c r="K194" i="27"/>
  <c r="K176" i="27"/>
  <c r="K169" i="27"/>
  <c r="K170" i="27" s="1"/>
  <c r="K155" i="27"/>
  <c r="K156" i="27" s="1"/>
  <c r="K143" i="27"/>
  <c r="K119" i="27"/>
  <c r="K116" i="27"/>
  <c r="K113" i="27"/>
  <c r="K48" i="27"/>
  <c r="K74" i="27"/>
  <c r="K79" i="27" s="1"/>
  <c r="K494" i="27" l="1"/>
  <c r="K495" i="27" s="1"/>
  <c r="K455" i="27"/>
  <c r="K469" i="27" s="1"/>
  <c r="K470" i="27" s="1"/>
  <c r="K426" i="27"/>
  <c r="K157" i="27"/>
  <c r="K158" i="27" s="1"/>
  <c r="K198" i="27"/>
  <c r="K210" i="27" s="1"/>
  <c r="K254" i="27" s="1"/>
  <c r="K379" i="27"/>
  <c r="K391" i="27" s="1"/>
  <c r="K392" i="27" s="1"/>
  <c r="K279" i="27"/>
  <c r="K296" i="27" s="1"/>
  <c r="K297" i="27" s="1"/>
  <c r="K406" i="27"/>
  <c r="K407" i="27" s="1"/>
  <c r="K408" i="27" s="1"/>
  <c r="K149" i="27"/>
  <c r="K150" i="27" s="1"/>
  <c r="K105" i="27"/>
  <c r="K120" i="27" s="1"/>
  <c r="K62" i="27"/>
  <c r="K36" i="27"/>
  <c r="K97" i="27"/>
  <c r="K98" i="27" s="1"/>
  <c r="K68" i="27"/>
  <c r="K24" i="27"/>
  <c r="K17" i="27"/>
  <c r="K127" i="27" l="1"/>
  <c r="K69" i="27"/>
  <c r="K25" i="27"/>
  <c r="K427" i="27"/>
  <c r="K88" i="27" l="1"/>
  <c r="K128" i="27" s="1"/>
  <c r="J511" i="27"/>
  <c r="J512" i="27" s="1"/>
  <c r="J513" i="27" s="1"/>
  <c r="J514" i="27" s="1"/>
  <c r="I511" i="27"/>
  <c r="I512" i="27" s="1"/>
  <c r="I513" i="27" s="1"/>
  <c r="I514" i="27" s="1"/>
  <c r="J492" i="27"/>
  <c r="I492" i="27"/>
  <c r="J489" i="27"/>
  <c r="I489" i="27"/>
  <c r="J486" i="27"/>
  <c r="I486" i="27"/>
  <c r="J467" i="27"/>
  <c r="I467" i="27"/>
  <c r="J460" i="27"/>
  <c r="I460" i="27"/>
  <c r="J454" i="27"/>
  <c r="I454" i="27"/>
  <c r="J445" i="27"/>
  <c r="I445" i="27"/>
  <c r="J437" i="27"/>
  <c r="J438" i="27" s="1"/>
  <c r="I437" i="27"/>
  <c r="I438" i="27" s="1"/>
  <c r="J424" i="27"/>
  <c r="J425" i="27" s="1"/>
  <c r="I424" i="27"/>
  <c r="I425" i="27" s="1"/>
  <c r="J415" i="27"/>
  <c r="J416" i="27" s="1"/>
  <c r="I415" i="27"/>
  <c r="I416" i="27" s="1"/>
  <c r="J406" i="27"/>
  <c r="I406" i="27"/>
  <c r="J402" i="27"/>
  <c r="I402" i="27"/>
  <c r="J385" i="27"/>
  <c r="J391" i="27" s="1"/>
  <c r="J392" i="27" s="1"/>
  <c r="I385" i="27"/>
  <c r="I391" i="27" s="1"/>
  <c r="I392" i="27" s="1"/>
  <c r="K346" i="27"/>
  <c r="K347" i="27" s="1"/>
  <c r="J346" i="27"/>
  <c r="J347" i="27" s="1"/>
  <c r="I346" i="27"/>
  <c r="I347" i="27" s="1"/>
  <c r="J333" i="27"/>
  <c r="I333" i="27"/>
  <c r="K314" i="27"/>
  <c r="K334" i="27" s="1"/>
  <c r="J314" i="27"/>
  <c r="I314" i="27"/>
  <c r="K306" i="27"/>
  <c r="K307" i="27" s="1"/>
  <c r="J407" i="27" l="1"/>
  <c r="J408" i="27" s="1"/>
  <c r="J426" i="27"/>
  <c r="J427" i="27" s="1"/>
  <c r="J468" i="27"/>
  <c r="I455" i="27"/>
  <c r="I493" i="27"/>
  <c r="K348" i="27"/>
  <c r="K349" i="27" s="1"/>
  <c r="K515" i="27" s="1"/>
  <c r="J334" i="27"/>
  <c r="J455" i="27"/>
  <c r="J493" i="27"/>
  <c r="I334" i="27"/>
  <c r="I407" i="27"/>
  <c r="I408" i="27" s="1"/>
  <c r="I468" i="27"/>
  <c r="I426" i="27"/>
  <c r="I427" i="27" s="1"/>
  <c r="J306" i="27"/>
  <c r="J307" i="27" s="1"/>
  <c r="I306" i="27"/>
  <c r="I307" i="27" s="1"/>
  <c r="J294" i="27"/>
  <c r="J295" i="27" s="1"/>
  <c r="I294" i="27"/>
  <c r="I295" i="27" s="1"/>
  <c r="J278" i="27"/>
  <c r="I278" i="27"/>
  <c r="J275" i="27"/>
  <c r="I275" i="27"/>
  <c r="J208" i="27"/>
  <c r="J209" i="27" s="1"/>
  <c r="I208" i="27"/>
  <c r="I209" i="27" s="1"/>
  <c r="J197" i="27"/>
  <c r="I197" i="27"/>
  <c r="J194" i="27"/>
  <c r="I194" i="27"/>
  <c r="J176" i="27"/>
  <c r="I176" i="27"/>
  <c r="J169" i="27"/>
  <c r="J170" i="27" s="1"/>
  <c r="I169" i="27"/>
  <c r="I170" i="27" s="1"/>
  <c r="J155" i="27"/>
  <c r="J156" i="27" s="1"/>
  <c r="I155" i="27"/>
  <c r="I156" i="27" s="1"/>
  <c r="J149" i="27"/>
  <c r="I149" i="27"/>
  <c r="J143" i="27"/>
  <c r="I143" i="27"/>
  <c r="J119" i="27"/>
  <c r="I119" i="27"/>
  <c r="J116" i="27"/>
  <c r="I116" i="27"/>
  <c r="J113" i="27"/>
  <c r="I113" i="27"/>
  <c r="J105" i="27"/>
  <c r="I105" i="27"/>
  <c r="J97" i="27"/>
  <c r="J98" i="27" s="1"/>
  <c r="I97" i="27"/>
  <c r="I98" i="27" s="1"/>
  <c r="J86" i="27"/>
  <c r="J87" i="27" s="1"/>
  <c r="I86" i="27"/>
  <c r="I87" i="27" s="1"/>
  <c r="J74" i="27"/>
  <c r="J79" i="27" s="1"/>
  <c r="I74" i="27"/>
  <c r="I79" i="27" s="1"/>
  <c r="J68" i="27"/>
  <c r="I68" i="27"/>
  <c r="J62" i="27"/>
  <c r="I62" i="27"/>
  <c r="J36" i="27"/>
  <c r="I36" i="27"/>
  <c r="J24" i="27"/>
  <c r="J494" i="27" l="1"/>
  <c r="J495" i="27" s="1"/>
  <c r="I494" i="27"/>
  <c r="I495" i="27" s="1"/>
  <c r="J150" i="27"/>
  <c r="J157" i="27" s="1"/>
  <c r="J158" i="27" s="1"/>
  <c r="I150" i="27"/>
  <c r="I157" i="27" s="1"/>
  <c r="I158" i="27" s="1"/>
  <c r="I69" i="27"/>
  <c r="J69" i="27"/>
  <c r="J469" i="27"/>
  <c r="J470" i="27" s="1"/>
  <c r="I279" i="27"/>
  <c r="I296" i="27" s="1"/>
  <c r="I297" i="27" s="1"/>
  <c r="J348" i="27"/>
  <c r="J349" i="27" s="1"/>
  <c r="J279" i="27"/>
  <c r="J296" i="27" s="1"/>
  <c r="J297" i="27" s="1"/>
  <c r="I348" i="27"/>
  <c r="I349" i="27" s="1"/>
  <c r="I469" i="27"/>
  <c r="I470" i="27" s="1"/>
  <c r="I198" i="27"/>
  <c r="I210" i="27" s="1"/>
  <c r="I254" i="27" s="1"/>
  <c r="I120" i="27"/>
  <c r="I127" i="27" s="1"/>
  <c r="J120" i="27"/>
  <c r="J127" i="27" s="1"/>
  <c r="J198" i="27"/>
  <c r="J210" i="27" s="1"/>
  <c r="J254" i="27" s="1"/>
  <c r="I24" i="27"/>
  <c r="J17" i="27"/>
  <c r="J25" i="27" s="1"/>
  <c r="I17" i="27"/>
  <c r="J88" i="27" l="1"/>
  <c r="J128" i="27" s="1"/>
  <c r="J515" i="27" s="1"/>
  <c r="I25" i="27"/>
  <c r="I88" i="27" s="1"/>
  <c r="I128" i="27" s="1"/>
  <c r="I515" i="27" s="1"/>
  <c r="Q376" i="27"/>
  <c r="M376" i="27" s="1"/>
  <c r="L378" i="27"/>
  <c r="O378" i="27"/>
  <c r="O346" i="27"/>
  <c r="O347" i="27" s="1"/>
  <c r="L346" i="27"/>
  <c r="L347" i="27" s="1"/>
  <c r="Q345" i="27"/>
  <c r="M345" i="27" s="1"/>
  <c r="O275" i="27"/>
  <c r="Q274" i="27"/>
  <c r="M274" i="27" s="1"/>
  <c r="L275" i="27"/>
  <c r="Q273" i="27"/>
  <c r="M273" i="27" s="1"/>
  <c r="L64" i="17"/>
  <c r="L63" i="17"/>
  <c r="L124" i="17"/>
  <c r="L123" i="17"/>
  <c r="F442" i="23"/>
  <c r="F202" i="23" l="1"/>
  <c r="C29" i="22" l="1"/>
  <c r="D51" i="21"/>
  <c r="D52" i="21" s="1"/>
  <c r="L10" i="17" l="1"/>
  <c r="L11" i="17"/>
  <c r="L12" i="17"/>
  <c r="L13" i="17"/>
  <c r="L14" i="17"/>
  <c r="L15" i="17"/>
  <c r="L16" i="17"/>
  <c r="L17" i="17"/>
  <c r="L18" i="17"/>
  <c r="L19" i="17"/>
  <c r="L20" i="17"/>
  <c r="L21" i="17"/>
  <c r="L32" i="17"/>
  <c r="L33" i="17"/>
  <c r="L38" i="17"/>
  <c r="L40" i="17"/>
  <c r="L41" i="17"/>
  <c r="L43" i="17"/>
  <c r="L44" i="17"/>
  <c r="L45" i="17"/>
  <c r="L46" i="17"/>
  <c r="L47" i="17"/>
  <c r="L48" i="17"/>
  <c r="L49" i="17"/>
  <c r="L54" i="17"/>
  <c r="L55" i="17"/>
  <c r="L61" i="17"/>
  <c r="L62" i="17"/>
  <c r="L65" i="17"/>
  <c r="L66" i="17"/>
  <c r="L74" i="17"/>
  <c r="L75" i="17"/>
  <c r="L76" i="17"/>
  <c r="L77" i="17"/>
  <c r="L78" i="17"/>
  <c r="L79" i="17"/>
  <c r="L83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105" i="17"/>
  <c r="L106" i="17"/>
  <c r="L107" i="17"/>
  <c r="L120" i="17"/>
  <c r="L121" i="17"/>
  <c r="L122" i="17"/>
  <c r="L125" i="17"/>
  <c r="L126" i="17"/>
  <c r="L127" i="17"/>
  <c r="L128" i="17"/>
  <c r="L129" i="17"/>
  <c r="D130" i="17" l="1"/>
  <c r="C130" i="17"/>
  <c r="L89" i="17"/>
  <c r="L42" i="17"/>
  <c r="L39" i="17"/>
  <c r="L37" i="17"/>
  <c r="L36" i="17"/>
  <c r="L35" i="17"/>
  <c r="B34" i="17"/>
  <c r="L34" i="17" s="1"/>
  <c r="L27" i="17"/>
  <c r="L26" i="17"/>
  <c r="L24" i="17"/>
  <c r="L23" i="17"/>
  <c r="L22" i="17"/>
  <c r="C200" i="25"/>
  <c r="C201" i="25" s="1"/>
  <c r="B201" i="25"/>
  <c r="C191" i="25"/>
  <c r="C192" i="25"/>
  <c r="C193" i="25"/>
  <c r="C180" i="25"/>
  <c r="D164" i="25"/>
  <c r="D165" i="25"/>
  <c r="D166" i="25"/>
  <c r="D167" i="25"/>
  <c r="C158" i="25"/>
  <c r="C142" i="25"/>
  <c r="C141" i="25" s="1"/>
  <c r="C143" i="25"/>
  <c r="C144" i="25"/>
  <c r="C145" i="25"/>
  <c r="C146" i="25"/>
  <c r="C147" i="25"/>
  <c r="C130" i="25"/>
  <c r="C129" i="25" s="1"/>
  <c r="C134" i="25"/>
  <c r="C102" i="25"/>
  <c r="C100" i="25" s="1"/>
  <c r="B103" i="25"/>
  <c r="D80" i="25"/>
  <c r="D81" i="25"/>
  <c r="D82" i="25"/>
  <c r="D83" i="25"/>
  <c r="D84" i="25"/>
  <c r="D85" i="25"/>
  <c r="D86" i="25"/>
  <c r="D87" i="25"/>
  <c r="D88" i="25"/>
  <c r="D90" i="25"/>
  <c r="D91" i="25"/>
  <c r="D56" i="25"/>
  <c r="D163" i="25" l="1"/>
  <c r="D168" i="25" s="1"/>
  <c r="C136" i="25"/>
  <c r="D79" i="25"/>
  <c r="D92" i="25" s="1"/>
  <c r="C148" i="25"/>
  <c r="C103" i="25"/>
  <c r="L130" i="17"/>
  <c r="B130" i="17"/>
  <c r="Q507" i="27"/>
  <c r="M507" i="27" s="1"/>
  <c r="Q508" i="27"/>
  <c r="M508" i="27" s="1"/>
  <c r="Q509" i="27"/>
  <c r="M509" i="27" s="1"/>
  <c r="Q510" i="27"/>
  <c r="M510" i="27" s="1"/>
  <c r="O511" i="27"/>
  <c r="O512" i="27" s="1"/>
  <c r="O513" i="27" s="1"/>
  <c r="O514" i="27" s="1"/>
  <c r="L511" i="27"/>
  <c r="L512" i="27" s="1"/>
  <c r="L513" i="27" s="1"/>
  <c r="L514" i="27" s="1"/>
  <c r="Q504" i="27"/>
  <c r="M504" i="27" s="1"/>
  <c r="Q491" i="27"/>
  <c r="M491" i="27" s="1"/>
  <c r="O492" i="27"/>
  <c r="L492" i="27"/>
  <c r="O489" i="27"/>
  <c r="L489" i="27"/>
  <c r="Q488" i="27"/>
  <c r="M488" i="27" s="1"/>
  <c r="L486" i="27"/>
  <c r="Q485" i="27"/>
  <c r="M485" i="27" s="1"/>
  <c r="Q484" i="27"/>
  <c r="M484" i="27" s="1"/>
  <c r="Q479" i="27"/>
  <c r="M479" i="27" s="1"/>
  <c r="O467" i="27"/>
  <c r="L467" i="27"/>
  <c r="Q463" i="27"/>
  <c r="M463" i="27" s="1"/>
  <c r="O460" i="27"/>
  <c r="L460" i="27"/>
  <c r="Q459" i="27"/>
  <c r="M459" i="27" s="1"/>
  <c r="O454" i="27"/>
  <c r="L454" i="27"/>
  <c r="Q453" i="27"/>
  <c r="M453" i="27" s="1"/>
  <c r="Q450" i="27"/>
  <c r="M450" i="27" s="1"/>
  <c r="O445" i="27"/>
  <c r="L445" i="27"/>
  <c r="Q444" i="27"/>
  <c r="M444" i="27" s="1"/>
  <c r="Q443" i="27"/>
  <c r="M443" i="27" s="1"/>
  <c r="Q442" i="27"/>
  <c r="M442" i="27" s="1"/>
  <c r="Q441" i="27"/>
  <c r="M441" i="27" s="1"/>
  <c r="Q433" i="27"/>
  <c r="M433" i="27" s="1"/>
  <c r="O437" i="27"/>
  <c r="O438" i="27" s="1"/>
  <c r="L437" i="27"/>
  <c r="L438" i="27" s="1"/>
  <c r="Q436" i="27"/>
  <c r="M436" i="27" s="1"/>
  <c r="Q435" i="27"/>
  <c r="M435" i="27" s="1"/>
  <c r="Q434" i="27"/>
  <c r="M434" i="27" s="1"/>
  <c r="Q432" i="27"/>
  <c r="M432" i="27" s="1"/>
  <c r="O424" i="27"/>
  <c r="O425" i="27" s="1"/>
  <c r="L424" i="27"/>
  <c r="L425" i="27" s="1"/>
  <c r="Q423" i="27"/>
  <c r="M423" i="27" s="1"/>
  <c r="O415" i="27"/>
  <c r="O416" i="27" s="1"/>
  <c r="L415" i="27"/>
  <c r="L416" i="27" s="1"/>
  <c r="Q414" i="27"/>
  <c r="M414" i="27" s="1"/>
  <c r="Q413" i="27"/>
  <c r="M413" i="27" s="1"/>
  <c r="O406" i="27"/>
  <c r="L406" i="27"/>
  <c r="M405" i="27"/>
  <c r="M404" i="27"/>
  <c r="O402" i="27"/>
  <c r="L402" i="27"/>
  <c r="Q401" i="27"/>
  <c r="M401" i="27" s="1"/>
  <c r="Q400" i="27"/>
  <c r="M400" i="27" s="1"/>
  <c r="O407" i="27" l="1"/>
  <c r="O408" i="27" s="1"/>
  <c r="L407" i="27"/>
  <c r="L408" i="27" s="1"/>
  <c r="O426" i="27"/>
  <c r="L426" i="27"/>
  <c r="L468" i="27"/>
  <c r="L493" i="27"/>
  <c r="O468" i="27"/>
  <c r="O493" i="27"/>
  <c r="O455" i="27"/>
  <c r="L455" i="27"/>
  <c r="O494" i="27" l="1"/>
  <c r="O495" i="27" s="1"/>
  <c r="L494" i="27"/>
  <c r="L495" i="27" s="1"/>
  <c r="O427" i="27"/>
  <c r="L427" i="27"/>
  <c r="L469" i="27"/>
  <c r="L470" i="27" s="1"/>
  <c r="O469" i="27"/>
  <c r="O470" i="27" s="1"/>
  <c r="O384" i="27"/>
  <c r="O385" i="27" s="1"/>
  <c r="L384" i="27"/>
  <c r="L385" i="27" s="1"/>
  <c r="Q383" i="27"/>
  <c r="M383" i="27" s="1"/>
  <c r="Q377" i="27"/>
  <c r="M377" i="27" s="1"/>
  <c r="Q373" i="27"/>
  <c r="M373" i="27" s="1"/>
  <c r="L374" i="27"/>
  <c r="O374" i="27"/>
  <c r="O333" i="27"/>
  <c r="Q332" i="27"/>
  <c r="M332" i="27" s="1"/>
  <c r="Q331" i="27"/>
  <c r="M331" i="27" s="1"/>
  <c r="Q323" i="27"/>
  <c r="M323" i="27" s="1"/>
  <c r="L333" i="27"/>
  <c r="Q319" i="27"/>
  <c r="M319" i="27" s="1"/>
  <c r="Q322" i="27"/>
  <c r="M322" i="27" s="1"/>
  <c r="Q321" i="27"/>
  <c r="M321" i="27" s="1"/>
  <c r="Q318" i="27"/>
  <c r="M318" i="27" s="1"/>
  <c r="O314" i="27"/>
  <c r="L314" i="27"/>
  <c r="Q313" i="27"/>
  <c r="M313" i="27" s="1"/>
  <c r="Q312" i="27"/>
  <c r="M312" i="27" s="1"/>
  <c r="Q311" i="27"/>
  <c r="M311" i="27" s="1"/>
  <c r="Q310" i="27"/>
  <c r="M310" i="27" s="1"/>
  <c r="O306" i="27"/>
  <c r="O307" i="27" s="1"/>
  <c r="L306" i="27"/>
  <c r="L307" i="27" s="1"/>
  <c r="Q305" i="27"/>
  <c r="M305" i="27" s="1"/>
  <c r="Q304" i="27"/>
  <c r="M304" i="27" s="1"/>
  <c r="Q303" i="27"/>
  <c r="M303" i="27" s="1"/>
  <c r="Q302" i="27"/>
  <c r="M302" i="27" s="1"/>
  <c r="O294" i="27"/>
  <c r="O295" i="27" s="1"/>
  <c r="L294" i="27"/>
  <c r="L295" i="27" s="1"/>
  <c r="Q293" i="27"/>
  <c r="M293" i="27" s="1"/>
  <c r="O278" i="27"/>
  <c r="L278" i="27"/>
  <c r="Q277" i="27"/>
  <c r="M277" i="27" s="1"/>
  <c r="L334" i="27" l="1"/>
  <c r="L348" i="27" s="1"/>
  <c r="L349" i="27" s="1"/>
  <c r="L379" i="27"/>
  <c r="O379" i="27"/>
  <c r="O391" i="27" s="1"/>
  <c r="O392" i="27" s="1"/>
  <c r="O334" i="27"/>
  <c r="O348" i="27" s="1"/>
  <c r="O349" i="27" s="1"/>
  <c r="O279" i="27"/>
  <c r="O296" i="27" s="1"/>
  <c r="L279" i="27"/>
  <c r="L296" i="27" s="1"/>
  <c r="Q272" i="27"/>
  <c r="M272" i="27" s="1"/>
  <c r="Q271" i="27"/>
  <c r="M271" i="27" s="1"/>
  <c r="Q269" i="27"/>
  <c r="M269" i="27" s="1"/>
  <c r="O208" i="27"/>
  <c r="O209" i="27" s="1"/>
  <c r="L208" i="27"/>
  <c r="L209" i="27" s="1"/>
  <c r="Q207" i="27"/>
  <c r="M207" i="27" s="1"/>
  <c r="Q85" i="27"/>
  <c r="M85" i="27" s="1"/>
  <c r="Q84" i="27"/>
  <c r="M84" i="27" s="1"/>
  <c r="L391" i="27" l="1"/>
  <c r="L392" i="27" s="1"/>
  <c r="O197" i="27"/>
  <c r="O297" i="27" s="1"/>
  <c r="L197" i="27"/>
  <c r="L297" i="27" s="1"/>
  <c r="Q196" i="27"/>
  <c r="M196" i="27" s="1"/>
  <c r="O194" i="27"/>
  <c r="L194" i="27"/>
  <c r="Q193" i="27"/>
  <c r="M193" i="27" s="1"/>
  <c r="Q192" i="27"/>
  <c r="M192" i="27" s="1"/>
  <c r="O190" i="27" l="1"/>
  <c r="L190" i="27"/>
  <c r="Q189" i="27"/>
  <c r="M189" i="27" s="1"/>
  <c r="Q183" i="27"/>
  <c r="M183" i="27" s="1"/>
  <c r="Q182" i="27"/>
  <c r="M182" i="27" s="1"/>
  <c r="Q181" i="27"/>
  <c r="M181" i="27" s="1"/>
  <c r="Q178" i="27"/>
  <c r="M178" i="27" s="1"/>
  <c r="O176" i="27"/>
  <c r="L176" i="27"/>
  <c r="Q175" i="27"/>
  <c r="M175" i="27" s="1"/>
  <c r="Q174" i="27"/>
  <c r="M174" i="27" s="1"/>
  <c r="Q173" i="27"/>
  <c r="M173" i="27" s="1"/>
  <c r="O169" i="27"/>
  <c r="O170" i="27" s="1"/>
  <c r="L169" i="27"/>
  <c r="L170" i="27" s="1"/>
  <c r="Q168" i="27"/>
  <c r="M168" i="27" s="1"/>
  <c r="Q167" i="27"/>
  <c r="M167" i="27" s="1"/>
  <c r="Q166" i="27"/>
  <c r="M166" i="27" s="1"/>
  <c r="Q165" i="27"/>
  <c r="M165" i="27" s="1"/>
  <c r="O155" i="27"/>
  <c r="O156" i="27" s="1"/>
  <c r="L155" i="27"/>
  <c r="L156" i="27" s="1"/>
  <c r="Q154" i="27"/>
  <c r="M154" i="27" s="1"/>
  <c r="O149" i="27"/>
  <c r="L149" i="27"/>
  <c r="Q148" i="27"/>
  <c r="M148" i="27" s="1"/>
  <c r="Q147" i="27"/>
  <c r="M147" i="27" s="1"/>
  <c r="Q146" i="27"/>
  <c r="M146" i="27" s="1"/>
  <c r="Q145" i="27"/>
  <c r="M145" i="27" s="1"/>
  <c r="O143" i="27"/>
  <c r="L143" i="27"/>
  <c r="Q142" i="27"/>
  <c r="M142" i="27" s="1"/>
  <c r="Q141" i="27"/>
  <c r="M141" i="27" s="1"/>
  <c r="Q140" i="27"/>
  <c r="M140" i="27" s="1"/>
  <c r="Q138" i="27"/>
  <c r="M138" i="27" s="1"/>
  <c r="O119" i="27"/>
  <c r="L119" i="27"/>
  <c r="Q118" i="27"/>
  <c r="M118" i="27" s="1"/>
  <c r="O116" i="27"/>
  <c r="L116" i="27"/>
  <c r="Q115" i="27"/>
  <c r="M115" i="27" s="1"/>
  <c r="O113" i="27"/>
  <c r="L113" i="27"/>
  <c r="Q112" i="27"/>
  <c r="M112" i="27" s="1"/>
  <c r="Q111" i="27"/>
  <c r="M111" i="27" s="1"/>
  <c r="Q109" i="27"/>
  <c r="M109" i="27" s="1"/>
  <c r="O105" i="27"/>
  <c r="L105" i="27"/>
  <c r="Q104" i="27"/>
  <c r="M104" i="27" s="1"/>
  <c r="Q103" i="27"/>
  <c r="M103" i="27" s="1"/>
  <c r="Q102" i="27"/>
  <c r="M102" i="27" s="1"/>
  <c r="Q101" i="27"/>
  <c r="M101" i="27" s="1"/>
  <c r="O97" i="27"/>
  <c r="O98" i="27" s="1"/>
  <c r="L97" i="27"/>
  <c r="L98" i="27" s="1"/>
  <c r="Q96" i="27"/>
  <c r="M96" i="27" s="1"/>
  <c r="Q95" i="27"/>
  <c r="M95" i="27" s="1"/>
  <c r="Q94" i="27"/>
  <c r="M94" i="27" s="1"/>
  <c r="Q93" i="27"/>
  <c r="M93" i="27" s="1"/>
  <c r="Q92" i="27"/>
  <c r="M92" i="27" s="1"/>
  <c r="L150" i="27" l="1"/>
  <c r="O150" i="27"/>
  <c r="L198" i="27"/>
  <c r="L210" i="27" s="1"/>
  <c r="L254" i="27" s="1"/>
  <c r="O198" i="27"/>
  <c r="O210" i="27" s="1"/>
  <c r="O254" i="27" s="1"/>
  <c r="L120" i="27"/>
  <c r="L127" i="27" s="1"/>
  <c r="O120" i="27"/>
  <c r="O127" i="27" s="1"/>
  <c r="O86" i="27"/>
  <c r="O87" i="27" s="1"/>
  <c r="L86" i="27"/>
  <c r="L87" i="27" s="1"/>
  <c r="Q73" i="27"/>
  <c r="M73" i="27" s="1"/>
  <c r="Q72" i="27"/>
  <c r="O74" i="27"/>
  <c r="O79" i="27" s="1"/>
  <c r="L74" i="27"/>
  <c r="L79" i="27" s="1"/>
  <c r="Q46" i="27"/>
  <c r="M46" i="27" s="1"/>
  <c r="Q67" i="27"/>
  <c r="M67" i="27" s="1"/>
  <c r="Q66" i="27"/>
  <c r="M66" i="27" s="1"/>
  <c r="Q65" i="27"/>
  <c r="M65" i="27" s="1"/>
  <c r="Q64" i="27"/>
  <c r="M64" i="27" s="1"/>
  <c r="O68" i="27"/>
  <c r="L68" i="27"/>
  <c r="Q57" i="27"/>
  <c r="M57" i="27" s="1"/>
  <c r="Q58" i="27"/>
  <c r="M58" i="27" s="1"/>
  <c r="Q59" i="27"/>
  <c r="M59" i="27" s="1"/>
  <c r="Q60" i="27"/>
  <c r="M60" i="27" s="1"/>
  <c r="Q61" i="27"/>
  <c r="M61" i="27" s="1"/>
  <c r="Q56" i="27"/>
  <c r="M56" i="27" s="1"/>
  <c r="O62" i="27"/>
  <c r="L62" i="27"/>
  <c r="O48" i="27"/>
  <c r="L48" i="27"/>
  <c r="Q47" i="27"/>
  <c r="M47" i="27" s="1"/>
  <c r="Q42" i="27"/>
  <c r="M42" i="27" s="1"/>
  <c r="Q43" i="27"/>
  <c r="M43" i="27" s="1"/>
  <c r="Q44" i="27"/>
  <c r="M44" i="27" s="1"/>
  <c r="Q45" i="27"/>
  <c r="M45" i="27" s="1"/>
  <c r="Q41" i="27"/>
  <c r="M41" i="27" s="1"/>
  <c r="Q39" i="27"/>
  <c r="M39" i="27" s="1"/>
  <c r="Q38" i="27"/>
  <c r="M38" i="27" s="1"/>
  <c r="Q32" i="27"/>
  <c r="M32" i="27" s="1"/>
  <c r="Q33" i="27"/>
  <c r="M33" i="27" s="1"/>
  <c r="Q34" i="27"/>
  <c r="M34" i="27" s="1"/>
  <c r="Q35" i="27"/>
  <c r="Q31" i="27"/>
  <c r="M31" i="27" s="1"/>
  <c r="O36" i="27"/>
  <c r="L36" i="27"/>
  <c r="H50" i="26"/>
  <c r="H26" i="26"/>
  <c r="H23" i="26"/>
  <c r="H9" i="26"/>
  <c r="L157" i="27" l="1"/>
  <c r="L158" i="27" s="1"/>
  <c r="O157" i="27"/>
  <c r="O158" i="27" s="1"/>
  <c r="L69" i="27"/>
  <c r="O69" i="27"/>
  <c r="Q20" i="27"/>
  <c r="M20" i="27" s="1"/>
  <c r="Q21" i="27"/>
  <c r="M21" i="27" s="1"/>
  <c r="Q22" i="27"/>
  <c r="M22" i="27" s="1"/>
  <c r="Q23" i="27"/>
  <c r="M23" i="27" s="1"/>
  <c r="Q19" i="27"/>
  <c r="M19" i="27" s="1"/>
  <c r="Q13" i="27"/>
  <c r="M13" i="27" s="1"/>
  <c r="Q14" i="27"/>
  <c r="M14" i="27" s="1"/>
  <c r="Q15" i="27"/>
  <c r="M15" i="27" s="1"/>
  <c r="Q16" i="27"/>
  <c r="M16" i="27" s="1"/>
  <c r="Q12" i="27"/>
  <c r="M12" i="27" s="1"/>
  <c r="O24" i="27"/>
  <c r="L24" i="27"/>
  <c r="O17" i="27"/>
  <c r="L17" i="27"/>
  <c r="L25" i="27" l="1"/>
  <c r="L88" i="27" s="1"/>
  <c r="L128" i="27" s="1"/>
  <c r="L515" i="27" s="1"/>
  <c r="O25" i="27"/>
  <c r="O88" i="27" s="1"/>
  <c r="O128" i="27" s="1"/>
  <c r="O515" i="27" s="1"/>
  <c r="F695" i="23"/>
  <c r="F694" i="23" s="1"/>
  <c r="F693" i="23" s="1"/>
  <c r="F911" i="23"/>
  <c r="F910" i="23" s="1"/>
  <c r="F155" i="23" l="1"/>
  <c r="F147" i="23"/>
  <c r="F146" i="23" s="1"/>
  <c r="F137" i="23"/>
  <c r="F81" i="23"/>
  <c r="F69" i="23"/>
  <c r="F68" i="23" l="1"/>
  <c r="E10" i="24"/>
  <c r="E11" i="24"/>
  <c r="E12" i="24"/>
  <c r="E9" i="24"/>
  <c r="E8" i="24"/>
  <c r="F48" i="23" l="1"/>
  <c r="F47" i="23" l="1"/>
  <c r="F46" i="23" s="1"/>
  <c r="F686" i="23"/>
  <c r="F676" i="23"/>
  <c r="F654" i="23"/>
  <c r="F653" i="23" s="1"/>
  <c r="F650" i="23"/>
  <c r="F617" i="23" s="1"/>
  <c r="F556" i="23"/>
  <c r="F606" i="23" l="1"/>
  <c r="F675" i="23"/>
  <c r="F674" i="23" s="1"/>
  <c r="F555" i="23" l="1"/>
  <c r="F554" i="23" s="1"/>
  <c r="F478" i="23" l="1"/>
  <c r="F477" i="23" s="1"/>
  <c r="F438" i="23"/>
  <c r="F437" i="23" l="1"/>
  <c r="F436" i="23" s="1"/>
  <c r="F476" i="23" l="1"/>
  <c r="F186" i="23"/>
  <c r="F225" i="23"/>
  <c r="F201" i="23" s="1"/>
  <c r="F200" i="23" s="1"/>
  <c r="F272" i="23"/>
  <c r="F276" i="23"/>
  <c r="F161" i="23" l="1"/>
  <c r="F160" i="23" s="1"/>
  <c r="F241" i="23"/>
  <c r="F240" i="23" s="1"/>
  <c r="F332" i="23" l="1"/>
  <c r="F764" i="23" l="1"/>
  <c r="F763" i="23" s="1"/>
  <c r="F754" i="23"/>
  <c r="F753" i="23" s="1"/>
  <c r="F752" i="23" l="1"/>
  <c r="F351" i="23" l="1"/>
  <c r="F357" i="23"/>
  <c r="F320" i="23"/>
  <c r="F319" i="23" s="1"/>
  <c r="F331" i="23" l="1"/>
  <c r="F318" i="23" s="1"/>
  <c r="B51" i="21"/>
  <c r="B52" i="21" s="1"/>
  <c r="B22" i="21"/>
  <c r="B19" i="21"/>
  <c r="B16" i="21"/>
  <c r="D22" i="21"/>
  <c r="D19" i="21"/>
  <c r="D16" i="21"/>
  <c r="C51" i="21"/>
  <c r="C52" i="21" s="1"/>
  <c r="C22" i="21"/>
  <c r="C19" i="21"/>
  <c r="C16" i="21"/>
  <c r="D23" i="21" l="1"/>
  <c r="C23" i="21"/>
  <c r="B23" i="21"/>
  <c r="C48" i="15"/>
  <c r="C26" i="15"/>
  <c r="C21" i="15"/>
  <c r="C12" i="15"/>
  <c r="B26" i="15"/>
  <c r="B21" i="15"/>
  <c r="B12" i="15"/>
  <c r="C49" i="15" l="1"/>
  <c r="J47" i="15" l="1"/>
  <c r="F47" i="15" s="1"/>
  <c r="J43" i="15"/>
  <c r="F43" i="15" s="1"/>
  <c r="J42" i="15"/>
  <c r="F42" i="15" s="1"/>
  <c r="J41" i="15"/>
  <c r="F41" i="15" s="1"/>
  <c r="J40" i="15"/>
  <c r="F40" i="15" s="1"/>
  <c r="J39" i="15"/>
  <c r="F39" i="15" s="1"/>
  <c r="J38" i="15"/>
  <c r="J37" i="15"/>
  <c r="F37" i="15" s="1"/>
  <c r="H48" i="15"/>
  <c r="J36" i="15"/>
  <c r="F36" i="15" s="1"/>
  <c r="D48" i="15"/>
  <c r="B48" i="15"/>
  <c r="B49" i="15" s="1"/>
  <c r="J25" i="15"/>
  <c r="J24" i="15"/>
  <c r="F24" i="15" s="1"/>
  <c r="J23" i="15"/>
  <c r="F23" i="15" s="1"/>
  <c r="J20" i="15"/>
  <c r="F20" i="15" s="1"/>
  <c r="J17" i="15"/>
  <c r="J16" i="15"/>
  <c r="F16" i="15" s="1"/>
  <c r="J15" i="15"/>
  <c r="F15" i="15" s="1"/>
  <c r="J11" i="15"/>
  <c r="J10" i="15"/>
  <c r="F10" i="15" s="1"/>
  <c r="J9" i="15"/>
  <c r="F9" i="15" s="1"/>
  <c r="H26" i="15"/>
  <c r="H21" i="15"/>
  <c r="H12" i="15"/>
  <c r="E26" i="15"/>
  <c r="E21" i="15"/>
  <c r="E12" i="15"/>
  <c r="D26" i="15"/>
  <c r="D21" i="15"/>
  <c r="D12" i="15"/>
  <c r="J22" i="15"/>
  <c r="J44" i="15"/>
  <c r="E130" i="17" l="1"/>
  <c r="F130" i="17"/>
  <c r="G130" i="17"/>
  <c r="H130" i="17"/>
  <c r="J130" i="17"/>
  <c r="K130" i="17"/>
  <c r="E48" i="15" l="1"/>
  <c r="E49" i="15" s="1"/>
  <c r="J21" i="15"/>
  <c r="D49" i="15" l="1"/>
  <c r="H49" i="15" l="1"/>
  <c r="E19" i="12" l="1"/>
  <c r="E18" i="12"/>
  <c r="E17" i="12"/>
  <c r="E16" i="12"/>
  <c r="E20" i="12" s="1"/>
  <c r="E14" i="12"/>
  <c r="E12" i="12"/>
  <c r="E11" i="12"/>
  <c r="E8" i="12"/>
  <c r="E7" i="12"/>
  <c r="E4" i="12"/>
  <c r="E3" i="12"/>
  <c r="E5" i="12" l="1"/>
  <c r="E13" i="12"/>
  <c r="E9" i="12"/>
</calcChain>
</file>

<file path=xl/sharedStrings.xml><?xml version="1.0" encoding="utf-8"?>
<sst xmlns="http://schemas.openxmlformats.org/spreadsheetml/2006/main" count="2969" uniqueCount="728">
  <si>
    <t>ลำดับ</t>
  </si>
  <si>
    <t>ตำแหน่ง</t>
  </si>
  <si>
    <t>เงินเดือน</t>
  </si>
  <si>
    <t>ค่าตอบแทน</t>
  </si>
  <si>
    <t>งานบริหารทั่วไป</t>
  </si>
  <si>
    <t>งานบริหารงานคลัง</t>
  </si>
  <si>
    <t>งานส่งเสริมการเกษตร</t>
  </si>
  <si>
    <t>งานงบกลาง</t>
  </si>
  <si>
    <t>งบบุคลากร</t>
  </si>
  <si>
    <t>เงินเดือน (ฝ่ายการเมือง)</t>
  </si>
  <si>
    <t>เงินเดือนนายก/รองนายก</t>
  </si>
  <si>
    <t>เงินเดือน (ฝ่ายประจำ)</t>
  </si>
  <si>
    <t>เงินเดือนพนักงาน</t>
  </si>
  <si>
    <t>เงินประจำตำแหน่ง</t>
  </si>
  <si>
    <t>ค่าจ้างพนักงานจ้าง</t>
  </si>
  <si>
    <t>งบดำเนินการ</t>
  </si>
  <si>
    <t>ค่าเช่าบ้าน</t>
  </si>
  <si>
    <t>เงินช่วยเหลือการศึกษาบุตร</t>
  </si>
  <si>
    <t>ค่าใช้สอย</t>
  </si>
  <si>
    <t>ค่าบำรุงรักษาและซ่อมแซม</t>
  </si>
  <si>
    <t>ค่าวัสดุ</t>
  </si>
  <si>
    <t>ค่าสาธารณูปโภค</t>
  </si>
  <si>
    <t>ค่าไฟฟ้า</t>
  </si>
  <si>
    <t>ค่าน้ำประปา</t>
  </si>
  <si>
    <t>ค่าโทรศัพท์</t>
  </si>
  <si>
    <t>ค่าไปรษณีย์</t>
  </si>
  <si>
    <t>ค่าบริการทางด้านโทรคมนาคม</t>
  </si>
  <si>
    <t>งบลงทุน</t>
  </si>
  <si>
    <t>ค่าครุภัณฑ์</t>
  </si>
  <si>
    <t>ครุภัณฑ์คอมพิวเตอร์</t>
  </si>
  <si>
    <t>ครุภัณฑ์อื่น</t>
  </si>
  <si>
    <t>ค่าที่ดินและสิ่งก่อสร้าง</t>
  </si>
  <si>
    <t>ค่าก่อสร้างสิ่งสาธารณูปโภค</t>
  </si>
  <si>
    <t>งบเงินอุดหนุน</t>
  </si>
  <si>
    <t>เงินอุดหนุน</t>
  </si>
  <si>
    <t>เงินอุดหนุนส่วนราชการ</t>
  </si>
  <si>
    <t>งบกลาง</t>
  </si>
  <si>
    <t>เงินสมทบกองทุนประกันสังคม</t>
  </si>
  <si>
    <t>เบี้ยยังชีพผู้ป่วยเอดส์</t>
  </si>
  <si>
    <t>สำรองจ่าย</t>
  </si>
  <si>
    <t>รายจ่ายตามข้อผูกพัน</t>
  </si>
  <si>
    <t>รายได้จัดเก็บ</t>
  </si>
  <si>
    <t>หมวดภาษีอากร</t>
  </si>
  <si>
    <t>ภาษีโรงเรือนและที่ดิน</t>
  </si>
  <si>
    <t>ภาษีบำรุงท้องที่</t>
  </si>
  <si>
    <t>ภาษีป้าย</t>
  </si>
  <si>
    <t>ค่าปรับการผิดสัญญา</t>
  </si>
  <si>
    <t>ค่าใบอนุญาต</t>
  </si>
  <si>
    <t>ดอกเบี้ยเงินฝากธนาคาร</t>
  </si>
  <si>
    <t>หมวดรายได้เบ็ดเตล็ด</t>
  </si>
  <si>
    <t>ค่าขายแบบแปลน</t>
  </si>
  <si>
    <t>รายได้เบ็ดเตล็ดอื่นๆ</t>
  </si>
  <si>
    <t>รายได้ค่าปรับอื่นๆ</t>
  </si>
  <si>
    <t>หมวดภาษีจัดสรร</t>
  </si>
  <si>
    <t>ภาษีธุรกิจเฉพาะ</t>
  </si>
  <si>
    <t>ภาษีสุรา</t>
  </si>
  <si>
    <t>ภาษีสรรพสามิต</t>
  </si>
  <si>
    <t>ค่าภาคหลวงแร่</t>
  </si>
  <si>
    <t>หมวดเงินอุดหนุนทั่วไป</t>
  </si>
  <si>
    <t>รวม</t>
  </si>
  <si>
    <t>เงินประจำตำแหน่งนายก/รองนายก</t>
  </si>
  <si>
    <t>เงินตอบแทนพิเศษนายก/รองนายก</t>
  </si>
  <si>
    <t>จำนวนอัตรา</t>
  </si>
  <si>
    <t>เดือนละ</t>
  </si>
  <si>
    <t>จำนวนเดือน</t>
  </si>
  <si>
    <t>จำนวนเงินทั้งปี</t>
  </si>
  <si>
    <t>ค่าตอบแทนสมาชิกสภา</t>
  </si>
  <si>
    <t>1) นายก</t>
  </si>
  <si>
    <t>2) รองนายก</t>
  </si>
  <si>
    <t>1) ประธานสภา</t>
  </si>
  <si>
    <t>2) รองประธานสภา</t>
  </si>
  <si>
    <t>3) สมาชิกสภา</t>
  </si>
  <si>
    <t>4) เลขานุการสภา</t>
  </si>
  <si>
    <t>สำนักงานปลัด</t>
  </si>
  <si>
    <t>กองคลัง</t>
  </si>
  <si>
    <t>กองช่าง</t>
  </si>
  <si>
    <t>รายงานประมาณการรายรับ</t>
  </si>
  <si>
    <t>องค์การบริหารส่วนตำบลต้นผึ้ง</t>
  </si>
  <si>
    <t>อำเภอพังโคน  จังหวัดสกลนคร</t>
  </si>
  <si>
    <t>ปี 2556</t>
  </si>
  <si>
    <t>ยอดต่าง (%)</t>
  </si>
  <si>
    <t>ปี 2557</t>
  </si>
  <si>
    <t>ประมาณการ</t>
  </si>
  <si>
    <t>รายรับจริง</t>
  </si>
  <si>
    <t>รวมหมวดภาษีอากร</t>
  </si>
  <si>
    <t>หมวดค่าธรรมเนียม ค่าปรับ และใบอนุญาต</t>
  </si>
  <si>
    <t>รวมหมวดค่าธรรมเนียม ค่าปรับ และใบอนุญาต</t>
  </si>
  <si>
    <t>หมวดรายได้จากทรัพย์สิน</t>
  </si>
  <si>
    <t>รวมหมวดรายได้จากทรัพย์สิน</t>
  </si>
  <si>
    <t>รวมหมวดรายได้เบ็ดเตล็ดอื่นๆ</t>
  </si>
  <si>
    <t>ภาษีมูลค่าเพิ่มตาม พ.ร.บ. กำหนดแผนกระจายอำนาจฯ</t>
  </si>
  <si>
    <t>ภาษีมูลค่าเพิ่ม 1 ใน 9</t>
  </si>
  <si>
    <t>ค่าภาคหลวงปิโตรเลียม</t>
  </si>
  <si>
    <t>ค่าธรรมเนียมน้ำบาดาล</t>
  </si>
  <si>
    <t>รวมหมวดภาษีจัดสรร</t>
  </si>
  <si>
    <t>เงินอุดหนุนทั่วไปสำหรับดำเนินการตามอำนาจและหน้าที่ฯ</t>
  </si>
  <si>
    <t>รวมหมวดเงินอุดหนุนทั่วไป</t>
  </si>
  <si>
    <t>รวมทุกหมวด</t>
  </si>
  <si>
    <t>รายงานประมาณการรายจ่าย</t>
  </si>
  <si>
    <t>อำเภอพังโคน    จังหวัดสกลนคร</t>
  </si>
  <si>
    <t>รายจ่ายจริง</t>
  </si>
  <si>
    <t>แผนงานบริหารงานทั่วไป</t>
  </si>
  <si>
    <t>เงินค่าตอบแทนประจำตำแหน่งนายก/รองนายก</t>
  </si>
  <si>
    <t>เงินค่าตอบแทนพิเศษนายก/รองนายก</t>
  </si>
  <si>
    <t>รวมเงินเดือน (ฝ่ายการเมือง)</t>
  </si>
  <si>
    <t>รวมเงินเดือน (ฝ่ายประจำ)</t>
  </si>
  <si>
    <t>ค่าตอบแทนการปฏิบัติงานนอกเวลาราชการ</t>
  </si>
  <si>
    <t>เงินช่วยเหลือค่ารักษาพยาบาล</t>
  </si>
  <si>
    <t>รวมค่าตอบแทน</t>
  </si>
  <si>
    <t>รายจ่ายเพื่อให้ได้มาซึ่งบริการ</t>
  </si>
  <si>
    <t>รายจ่ายเกี่ยวกับการรับรองและพิธีการ</t>
  </si>
  <si>
    <t>รวมค่าใช้สอย</t>
  </si>
  <si>
    <t>วัสดุสำนักงาน</t>
  </si>
  <si>
    <t>วัสดุงานบ้านงานครัว</t>
  </si>
  <si>
    <t>วัสดุยานพาหนะและขนส่ง</t>
  </si>
  <si>
    <t>วัสดุเชื้อเพลิงและหล่อลื่น</t>
  </si>
  <si>
    <t>วัสดุโฆษณาและเผยแพร่</t>
  </si>
  <si>
    <t>วัสดุคอมพิวเตอร์</t>
  </si>
  <si>
    <t>รวมค่าวัสดุ</t>
  </si>
  <si>
    <t>รวมค่าสาธารณูปโภค</t>
  </si>
  <si>
    <t>รวมงบดำเนินการ</t>
  </si>
  <si>
    <t>รวมค่าครุภัณฑ์</t>
  </si>
  <si>
    <t>รวมงบลงทุน</t>
  </si>
  <si>
    <t>เงินอุดหนุนองค์กรปกครองส่วนท้องถิ่น</t>
  </si>
  <si>
    <t>รวมเงินอุดหนุน</t>
  </si>
  <si>
    <t>รวมงบเงินอุดหนุน</t>
  </si>
  <si>
    <t>รวมงบบุคลากร</t>
  </si>
  <si>
    <t>รวมแผนงานบริหารงานทั่วไป</t>
  </si>
  <si>
    <t>แผนงานการรักษาความสงบภายใน</t>
  </si>
  <si>
    <t>วัสดุไฟฟ้าและวิทยุ</t>
  </si>
  <si>
    <t>วัสดุเครื่องดับเพลิง</t>
  </si>
  <si>
    <t>วัสดุอื่นๆ</t>
  </si>
  <si>
    <t>งานป้องกันภัยฝ่ายพลเรือนและระงับอัคคีภัย</t>
  </si>
  <si>
    <t>รวมแผนงานการรักษาความสงบภายใน</t>
  </si>
  <si>
    <t>แผนงานการศึกษา</t>
  </si>
  <si>
    <t>งานบริหารทั่วไปเกี่ยวกับการศึกษา</t>
  </si>
  <si>
    <t>ค่าอาหารเสริม (นม)</t>
  </si>
  <si>
    <t>รวมแผนงานการศึกษา</t>
  </si>
  <si>
    <t>แผนงานสาธารณสุข</t>
  </si>
  <si>
    <t>งานบริการสาธารณสุขและงานสาธารณสุขอื่น</t>
  </si>
  <si>
    <t>เงินอุดหนุนกิจการที่เป็นสาธารณะประโยชน์</t>
  </si>
  <si>
    <t>รวมแผนงานสาธารณสุข</t>
  </si>
  <si>
    <t>แผนงานสังคมสงเคราะห์</t>
  </si>
  <si>
    <t>รวมแผนงานสังคมสงเคราะห์</t>
  </si>
  <si>
    <t>แผนงานเคหะและชุมชน</t>
  </si>
  <si>
    <t>งานบริหารทั่วไปเกี่ยวกับเคหะและชุมชน</t>
  </si>
  <si>
    <t>วัสดุก่อสร้าง</t>
  </si>
  <si>
    <t>รวมค่าที่ดินและสิ่งก่อสร้าง</t>
  </si>
  <si>
    <t>รวมแผนงานเคหะและชุมชน</t>
  </si>
  <si>
    <t>แผนงานการศาสนาวัฒนธรรมและนันทนาการ</t>
  </si>
  <si>
    <t>งานกีฬาและนันทนาการ</t>
  </si>
  <si>
    <t>วัสดุเครื่องแต่งกาย</t>
  </si>
  <si>
    <t>วัสดุกีฬา</t>
  </si>
  <si>
    <t>แผนงานอุตสาหกรรมและการโยธา</t>
  </si>
  <si>
    <t>งานบริหารทั่วไปเกี่ยวกับอุตสาหกรรมและการโยธา</t>
  </si>
  <si>
    <t>รวมแผนงานอุตสาหกรรมและการโยธา</t>
  </si>
  <si>
    <t>แผนงานการเกษตร</t>
  </si>
  <si>
    <t>วัสดุการเกษตร</t>
  </si>
  <si>
    <t>รวมแผนงานการเกษตร</t>
  </si>
  <si>
    <t>แผนงานงบกลาง</t>
  </si>
  <si>
    <t>รวมงบกลาง</t>
  </si>
  <si>
    <t>รวมแผนงานงบกลาง</t>
  </si>
  <si>
    <t>รวมทุกแผนงาน</t>
  </si>
  <si>
    <t>ค่าธรรมเนียมจดทะเบียนสิทธิและนิติกรรมที่ดิน</t>
  </si>
  <si>
    <t>ข้อบัญญัติงบประมาณรายจ่าย</t>
  </si>
  <si>
    <t>งบ/หมวด/ประเภทรายจ่าย</t>
  </si>
  <si>
    <t>แผนงาน</t>
  </si>
  <si>
    <t>การรักษาความ</t>
  </si>
  <si>
    <t>การศึกษา</t>
  </si>
  <si>
    <t>สาธารณสุข</t>
  </si>
  <si>
    <t>ศาสนาวัฒนธรรม</t>
  </si>
  <si>
    <t>และนันทนาการ</t>
  </si>
  <si>
    <t>การเกษตร</t>
  </si>
  <si>
    <t>อุตสาหกรรม</t>
  </si>
  <si>
    <t>สงบภายใน</t>
  </si>
  <si>
    <t>งานทั่วไป</t>
  </si>
  <si>
    <t>บริหาร</t>
  </si>
  <si>
    <t>เงินตอบแทนเลขานุการนายก</t>
  </si>
  <si>
    <t>เงินตอบแทนสมาชิกสภา อปท.</t>
  </si>
  <si>
    <t>เงินเพิ่มต่างๆ ของพนักงาน</t>
  </si>
  <si>
    <t>เงินเพิ่มต่างๆ ของพนักงานจ้าง</t>
  </si>
  <si>
    <t>ค่าตอบแทนผู้ปฏิบัติราชการอันเป็นประโยชน์</t>
  </si>
  <si>
    <t>รายจ่ายเกี่ยวเนื่องกับการปฏิบัติราชการ</t>
  </si>
  <si>
    <t>- โครงการพัฒนาบุคลากร</t>
  </si>
  <si>
    <t>- โครงการแผนที่ภาษีและทะเบียนทรัพย์สิน</t>
  </si>
  <si>
    <t>- โครงการสนับสนุนการดำเนินงาน อปพร.</t>
  </si>
  <si>
    <t>- โครงการจัดงานวันเด็ก</t>
  </si>
  <si>
    <t>- โครงการส่งเสริมการเล่นกีฬา</t>
  </si>
  <si>
    <t>- โครงการส่งเสริมทำนุบำรุงศาสนา</t>
  </si>
  <si>
    <t>- โครงการสถานีสูบน้ำด้วยไฟฟ้า</t>
  </si>
  <si>
    <t>อาหารเสริม (นม)</t>
  </si>
  <si>
    <t>ค่าธรรมเนียมจดทะเบียนพานิชย์</t>
  </si>
  <si>
    <t>ค่าตอบแทนพนักงานจ้าง</t>
  </si>
  <si>
    <t>งาน</t>
  </si>
  <si>
    <t>งบดำเนินงาน</t>
  </si>
  <si>
    <t>ค่าน้ำประปา ค่าน้ำบาดาล</t>
  </si>
  <si>
    <t>ค่าบริการโทรศัพท์</t>
  </si>
  <si>
    <t>ค่าบริการไปรษณีย์</t>
  </si>
  <si>
    <t>เงินอุดหนุนกิจการที่เป็นสาธารณประโยชน์</t>
  </si>
  <si>
    <t>และการโยธา</t>
  </si>
  <si>
    <t>ปี 2558</t>
  </si>
  <si>
    <t>ปี 2559</t>
  </si>
  <si>
    <t>คำแถลงงบประมาณ</t>
  </si>
  <si>
    <t>ท่านประธานสภาฯ  และสมาชิกสภาองค์การบริหารส่วนตำบลต้นผึ้ง</t>
  </si>
  <si>
    <t>บัดนี้  ถึงเวลาที่คณะผู้บริหารองค์การบริหารส่วนตำบลต้นผึ้ง  จะได้เสนอร่างข้อบัญญัติงบประมาณรายจ่ายประจำปี</t>
  </si>
  <si>
    <t>1.1  งบประมาณรายจ่ายทั่วไป</t>
  </si>
  <si>
    <t>1.1.1  เงินฝากธนาคาร</t>
  </si>
  <si>
    <t>1.1.2  เงินสะสม</t>
  </si>
  <si>
    <t>1.1.3  ทุนสำรองเงินสะสม</t>
  </si>
  <si>
    <t>1.1.4  รายการกันเงินไว้แบบก่อหนี้ผูกพันและยังไม่ได้เบิกจ่าย</t>
  </si>
  <si>
    <t>1.1.5  รายการที่ได้กันเงินไว้โดยยังไม่ได้ก่อหนี้ผูกพัน</t>
  </si>
  <si>
    <t>1.2  เงินกู้คงค้าง</t>
  </si>
  <si>
    <t>(1)  รายรับจริงทั้งสิ้น</t>
  </si>
  <si>
    <t>หมวดภาษีอาการ</t>
  </si>
  <si>
    <t>หมวดรายได้จากสาธารณูปโภคและการพาณิชย์</t>
  </si>
  <si>
    <t>หมวดรายได้จากทุน</t>
  </si>
  <si>
    <t>(2)  เงินอุดหนุนที่รัฐบาลให้โดยระบุวัตถุประสงค์</t>
  </si>
  <si>
    <t>(3)  รายจ่ายจริง</t>
  </si>
  <si>
    <t>งบรายจ่ายอื่น</t>
  </si>
  <si>
    <t>(4)  รายจ่ายที่จ่ายจากเงินอุดหนุนที่รัฐบาลให้โดยระบุวัตถุประสงค์</t>
  </si>
  <si>
    <t>(5)  รายจ่ายที่จ่ายจากเงินสะสม</t>
  </si>
  <si>
    <t>(6)  รายจ่ายที่จ่ายจากเงินทุนสำรองเงินสะสม</t>
  </si>
  <si>
    <t>จำนวน</t>
  </si>
  <si>
    <t>บาท</t>
  </si>
  <si>
    <t>ประกอบด้วย</t>
  </si>
  <si>
    <r>
      <t xml:space="preserve">1.  </t>
    </r>
    <r>
      <rPr>
        <b/>
        <u/>
        <sz val="14"/>
        <color theme="1"/>
        <rFont val="TH SarabunPSK"/>
        <family val="2"/>
      </rPr>
      <t>สถานะการคลัง</t>
    </r>
  </si>
  <si>
    <t>-</t>
  </si>
  <si>
    <t xml:space="preserve">     -    โครงการ</t>
  </si>
  <si>
    <t>รายรับ</t>
  </si>
  <si>
    <t>รวมรายได้จัดเก็บ</t>
  </si>
  <si>
    <t>รายได้ที่รัฐบาลเก็บแล้วจัดสรรให้องค์กรปกครองส่วนท้องถิ่น</t>
  </si>
  <si>
    <t>รวมรายได้ที่รัฐบาลเก็บแล้วจัดสรรให้องค์กรปกครองส่วนท้องถิ่น</t>
  </si>
  <si>
    <t>รายได้ที่รัฐบาลอุดหนุนให้องค์กรปกครองส่วนท้องถิ่น</t>
  </si>
  <si>
    <t>รวมรายได้ที่รัฐบาลอุดหนุนให้องค์กรปกครองส่วนท้องถิ่น</t>
  </si>
  <si>
    <t>รายจ่าย</t>
  </si>
  <si>
    <t>จ่ายจากงบประมาณ</t>
  </si>
  <si>
    <t>รวมจ่ายจากงบประมาณ</t>
  </si>
  <si>
    <t>ยอดรวม</t>
  </si>
  <si>
    <t>ด้านบริหารทั่วไป</t>
  </si>
  <si>
    <t>ด้านบริการชุมชนและสังคม</t>
  </si>
  <si>
    <t>ด้านการดำเนินงานอื่น</t>
  </si>
  <si>
    <t>งบประมาณรายจ่ายทั้งสิ้น</t>
  </si>
  <si>
    <t>ด้านการเศรษฐกิจ</t>
  </si>
  <si>
    <t>ข้อบัญญัติ</t>
  </si>
  <si>
    <t>ขององค์การบริหารส่วนตำบลต้นผึ้ง</t>
  </si>
  <si>
    <t>อำเภอพังโคน   จังหวัดสกลนคร</t>
  </si>
  <si>
    <t>สภาตำบลและองค์การบริหารส่วนตำบล  พ.ศ.  2537  มาตรา  87  จึงตราข้อบัญญัติขึ้นไว้โดยความเห็นชอบของสภาองค์การ</t>
  </si>
  <si>
    <t>บริหารส่วนตำบลต้นผึ้ง  และโดยอนุมัติของนายอำเภอพังโคน</t>
  </si>
  <si>
    <t>ข้อ  4.  งบประมาณรายจ่ายทั่วไป  จ่ายจากรายได้จัดเก็บเอง  หมวดภาษีจัดสรรและหมวดเงินอุดหนุนทั่วไปเป็นจำนวน</t>
  </si>
  <si>
    <t>ข้อ  5.  ให้นายกองค์การบริหารส่วนตำบลต้นผึ้ง   ปฏิบัติการเบิกจ่ายเงินงบประมาณที่ได้รับอนุมัติให้เป็นไปตามระเบียบ</t>
  </si>
  <si>
    <t>การเบิกจ่ายเงินขององค์การบริหารส่วนตำบล</t>
  </si>
  <si>
    <t>ข้อ  6.  ให้นายกองค์การบริหารส่วนตำบลต้นผึ้ง  มีหน้าที่รักษาการให้เป็นไปตามบัญญัตินี้</t>
  </si>
  <si>
    <t>(นายวีระศักดิ์   จันทรเกต)</t>
  </si>
  <si>
    <t>นายกองค์การบริหารส่วนตำบลต้นผึ้ง</t>
  </si>
  <si>
    <t>(นายณรงค์   วิมลโสภณกิตติ)</t>
  </si>
  <si>
    <t>นายอำเภอพังโคน</t>
  </si>
  <si>
    <t>ค่าตอบแทนผู้ปฏิบัติราชการอันเป็นประโยชน์แก่องค์กรปกครองส่วนท้องถิ่น</t>
  </si>
  <si>
    <t>รายงานรายละเอียดประมาณการรายจ่ายงบประมาณรายจ่ายทั่วไป</t>
  </si>
  <si>
    <t>รายจ่ายเกี่ยวเนื่องกับการปฏิบัติราชการที่ไม่เข้าลักษณะรายจ่ายหมวดอื่นๆ</t>
  </si>
  <si>
    <t>เพื่อจ่ายเป็นค่าวัสดุ เครื่องเขียนและอุปกรณ์ ค่าอาหาร ค่าอาหารว่างและเครื่องดื่ม</t>
  </si>
  <si>
    <t>ค่าตอบแทนวิทยากร ฯลฯ</t>
  </si>
  <si>
    <t>2. โครงการสนับสนุนการดำเนินงาน อปพร.</t>
  </si>
  <si>
    <t>วัสดุอื่น</t>
  </si>
  <si>
    <t>เพื่อจ่ายเป็นเงินค่าตอบแทนนายก/รองนายกองค์การบริหารส่วนตำบล</t>
  </si>
  <si>
    <t>เพื่อจ่ายเป็นเงินค่าตอบแทนประจำตำแหน่งนายก/รองนายกองค์การบริหารส่วนตำบล</t>
  </si>
  <si>
    <t>เพื่อจ่ายเป็นเงินค่าตอบแทนพิเศษนายก/รองนายกองค์การบริหารส่วนตำบล</t>
  </si>
  <si>
    <t>เงินค่าตอบแทนเลขานุการ/ที่ปรึกษานายกเทศมนตรี นายกองค์การบริหารส่วนตำบล</t>
  </si>
  <si>
    <t>เพื่อจ่ายเป็นเงินค่าตอบแทนเลขานุการนายกองค์การบริหารส่วนตำบล</t>
  </si>
  <si>
    <t>เงินค่าตอบแทนสมาชิกสภาองค์กรปกครองส่วนท้องถิ่น</t>
  </si>
  <si>
    <t>เพื่อจ่ายเป็นเงินค่าครองชีพชั่วคราวพนักงานส่วนท้องถิ่น ฯลฯ</t>
  </si>
  <si>
    <t>เพื่อจ่ายเป็นเงินค่าตอบแทนพนักงานจ้าง</t>
  </si>
  <si>
    <t>เพื่อจ่ายเป็นค่าตอบแทนการปฏิบัติงานนอกเวลาราชการ</t>
  </si>
  <si>
    <t>เพื่อจ่ายเป็นค่าเช่าบ้าน/เช่าซื้อบ้านพนักงานส่วนท้องถิ่น</t>
  </si>
  <si>
    <t>เพื่อจ่ายเป็นเงินช่วยเหลือการศึกษาบุตรพนักงานส่วนท้องถิ่น</t>
  </si>
  <si>
    <t>เพื่อจ่ายเป็นค่าถ่ายเอกสาร ค่าซักฟอก ค่ากำจัดสิ่งปฏิกูล ค่าโฆษณาและเผยแพร่</t>
  </si>
  <si>
    <t>ค่าธรรมเนียมต่างๆ ค่าเบี้ยประกัน ค่าจ้างเหมาบริการ ค่าติดตั้งไฟฟ้า ประปา ฯลฯ</t>
  </si>
  <si>
    <t>1. โครงการพัฒนาบุคลากร</t>
  </si>
  <si>
    <t>เพื่อจ่ายเป็นค่าใช้จ่ายในการเดินทางไปราชการ เช่น ค่าเบี้ยเลี้ยงเดินทาง ค่าพาหนะ</t>
  </si>
  <si>
    <t>ค่าเช่าที่พัก ค่าลงทะเบียนต่างๆ ฯลฯ</t>
  </si>
  <si>
    <t>2. โครงการจัดทำแผนพัฒนาหมู่บ้าน/ท้องถิ่น</t>
  </si>
  <si>
    <t>เพื่อจ่ายเป็นค่าใช้จ่ายในการจัดทำโครงการ เช่น ค่าวัสดุ เครื่องเขียนอุปกรณ์ ค่าอาหาร</t>
  </si>
  <si>
    <t>ค่าอาหารว่างและเครื่องดื่ม ฯลฯ</t>
  </si>
  <si>
    <t>3. โครงการรณรงค์ป้องกันแก้ไขปัญหายาเสพติด</t>
  </si>
  <si>
    <t>ค่าอาหารว่างและเครื่องดื่ม ค่าตอบแทนวิทยากร ฯลฯ</t>
  </si>
  <si>
    <t>5. โครงการป่าชุมชน</t>
  </si>
  <si>
    <t>เพื่อจ่ายเป็นค่าซ่อมแซมบำรุงรักษาทรัพย์สินเพื่อให้สามารถใช้งานได้ตามปกติ</t>
  </si>
  <si>
    <t>งานบริหารทั่วไปเกี่ยวกับสังคมสงเคราะห์</t>
  </si>
  <si>
    <t>เพื่อจ่ายเป็นเงินค่าครองชีพชั่วคราวพนักงานจ้าง ฯลฯ</t>
  </si>
  <si>
    <t>เพื่อจ่ายเป็นค่าไปรษณีย์ ธนาณัติ ดวงตราไปรษณียากร ฯลฯ</t>
  </si>
  <si>
    <t>เพื่อจ่ายเป็นค่าไฟฟ้าในสำนักงาน/ที่สาธารณะ</t>
  </si>
  <si>
    <t>เพื่อจ่ายเป็นค่าน้ำประปา ค่าน้ำบาดาล</t>
  </si>
  <si>
    <t>เพื่อจ่ายเป็นค่าบริการโทรศัพท์</t>
  </si>
  <si>
    <t>ค่าบริการสื่อสารและโทรคมนาคม</t>
  </si>
  <si>
    <t>เพื่อจ่ายเป็นเงินประโยชน์ตอบแทนอื่นเป็นกรณีพิเศษพนักงานส่วนท้องถิ่น พนักงานจ้าง</t>
  </si>
  <si>
    <t>1. โครงการจัดหาเครื่องมือเครื่องใช้ปฏิบัติงาน</t>
  </si>
  <si>
    <t>คุณลักษณะตามเกณฑ์ราคากลางและคุณลักษณะพื้นฐานครุภัณฑ์คอมพิวเตอร์</t>
  </si>
  <si>
    <t>กระทรวงเทคโนโลยีสารสนเทศและการสื่อสาร</t>
  </si>
  <si>
    <t>ค่าที่ดินสิ่งก่อสร้าง</t>
  </si>
  <si>
    <t>เงินสมทบกองทุนบำเหน็จบำนาญข้าราชการส่วนท้องถิ่น (กบท.)</t>
  </si>
  <si>
    <t>เพื่อจ่ายเป็นเงินสมทบกองทุนบำเหน็จบำนาญข้าราชการส่วนท้องถิ่นในอัตราที่กำหนด</t>
  </si>
  <si>
    <t>งานส่งเสริมการเษตร</t>
  </si>
  <si>
    <t>1. โครงการสถานีสูบน้ำดวยไฟฟ้า</t>
  </si>
  <si>
    <t>แผนพัฒนาสามปี  ยุทธศาสตร์การพัฒนาการเกษตรกรรมและอุตสาหกรรม</t>
  </si>
  <si>
    <t>แผนพัฒนาสามปี ยุทธศาสตร์การบริหารจัดการบ้านเมืองที่ดี</t>
  </si>
  <si>
    <t>แผนพัฒนาสามปี ยุทธศาสตร์การพัฒนาทรัพยากรมนุษย์</t>
  </si>
  <si>
    <t>แผนพัฒนาสามปี  ยุทธศาสตร์การบริหารจัดการบ้านเมืองที่ดี</t>
  </si>
  <si>
    <t>เพื่อจ่ายเป็นค่าไฟฟ้าสถานีสูบน้ำที่อยู่ในความรับผิดชอบของ อบต.</t>
  </si>
  <si>
    <t>เพื่อจ่ายเป็นค่าใช้จ่ายในการกำจัดขยะ  ค่าจ้างเหมาบริการต่างๆ ฯลฯ</t>
  </si>
  <si>
    <t>1. โครงการควบคุมป้องกันโรค</t>
  </si>
  <si>
    <t>แผนพัฒนาสามปี  ยุทธศาสตร์การพัฒนาทรัพยากรมนุษย์</t>
  </si>
  <si>
    <t>2. โครงการควบคุมป้องกันโรคติดต่อทางเพศสัมพันธุ์</t>
  </si>
  <si>
    <t>เพื่อจ่ายเป็นค่าเบี้ยเลี้ยงเจ้าหน้าที่ประจำจุดตรวจ ค่าวัสดุ อุปกรณ์ในการตั้งจุดตรวจ</t>
  </si>
  <si>
    <t>1.1) ค่าใช้จ่ายตั้งจุดตรวจทางถนนช่วงเทศกาลปีใหม่-สงกรานต์</t>
  </si>
  <si>
    <t>อำนวยความสะดวกแก่ประชาชนช่วงเทศกาลปีใหม่ สงกรานต์</t>
  </si>
  <si>
    <t>1.2) ค่าใช้จ่ายอบรมและรณรงค์ป้องกันและลดอุบัติเหตุทางถนน</t>
  </si>
  <si>
    <t>2.1) ค่าใช้จ่ายร่วมกิจกรรมวัน อปพร.</t>
  </si>
  <si>
    <t>ค่าถมดิน</t>
  </si>
  <si>
    <t>เพื่อจ่ายเป็นค่าโฆษณาและเผยแพร่ ค่าจ้างเหมาบริการต่างๆ ฯลฯ</t>
  </si>
  <si>
    <t>เพื่อจ่ายเป็นค่ารับรองในการต้อนรับบุคคล/คณะบุคคล ค่าใช้จ่ายในพิธีทางศาสนา ฯลฯ</t>
  </si>
  <si>
    <t>2. โครงการสนับสนุนค่าใช้จ่ายการบริหารสถานศึกษา</t>
  </si>
  <si>
    <t>3. โครงการจัดงานวันเด็ก</t>
  </si>
  <si>
    <t>เพื่อจ่ายเป็นค่าใช้จ่ายในการจัดทำโครงการ เช่น ค่าวัสดุ เครื่องเขียนอุปกรณ์ ค่าเช่าเวที</t>
  </si>
  <si>
    <t>ค่าของรางวัล ฯลฯ</t>
  </si>
  <si>
    <t>เพื่อจ่ายเป็นค่าใช้จ่ายในการจัดทำโครงการ เช่น ค่าพาหนะ ค่าอาหารว่างและเครื่องดื่ม</t>
  </si>
  <si>
    <t>ค่าอาหาร ฯลฯ</t>
  </si>
  <si>
    <t>เพื่อจ่ายเป็นค่าไฟฟ้าที่ใช้ในศูนย์พัฒนาเด็กเล็ก</t>
  </si>
  <si>
    <t>เพื่อจ่ายเป็นเงินอุดหนุนโครงการอาหารกลางวันให้กับโรงเรียนในเขตตำบลต้นผึ้ง</t>
  </si>
  <si>
    <t>1. โครงการส่งเสริมการเล่นกีฬา</t>
  </si>
  <si>
    <t>2. โครงการแข่งขันกีฬาท้องถิ่นสัมพันธ์</t>
  </si>
  <si>
    <t>งานศาสนาวัฒนธรรมท้องถิ่น</t>
  </si>
  <si>
    <t>1. โครงการส่งเสริมทำนุบำรุงศาสนา</t>
  </si>
  <si>
    <t>2. โครงการจัดงานประเพณีท้องถิ่น</t>
  </si>
  <si>
    <t>เพื่อจ่ายเป็นค่าใช้จ่ายจัดงานประเพณีแข่งเรือ เช่น ค่าวัสดุอุปกรณ์ ค่าเงินรางวัล</t>
  </si>
  <si>
    <t>ค่าตอบแทนกรรมการ ฯลฯ</t>
  </si>
  <si>
    <t>เพื่อจ่ายเป็นค่าพาหนะ ค่าอาหาร ค่าวัสดุฯลฯ ในการนำ อปพร.ร่วมกิจกรรมวัน อปพร.</t>
  </si>
  <si>
    <t>เพื่อจ่ายเป็นค่าใช้จ่ายในการจัดทำโครงการ เช่น ค่าวัสดุ อุปกรณ์แข่งกีฬา ค่าโล่รางวัล</t>
  </si>
  <si>
    <t>ถ้วยรางวัล  เงินรางวัล ค่าตอบแทนกรรมการ ฯลฯ</t>
  </si>
  <si>
    <t>เพื่อจ่ายเป็นค่าใช้จ่ายในการจัดทำโครงการ เช่น ค่าวัสดุ  ค่าพาหนะ ค่าอาหารฯลฯ</t>
  </si>
  <si>
    <t>แยกเป็น</t>
  </si>
  <si>
    <t>ค่าอาหารว่างและเครื่องดื่ม ค่าตอบแทนวิทยากร ค่าลงทะเบียนฯลฯ</t>
  </si>
  <si>
    <t>รายเดือน</t>
  </si>
  <si>
    <t>บาท/เดือน</t>
  </si>
  <si>
    <t>เงินประจำ</t>
  </si>
  <si>
    <t>เงินตอบแทน</t>
  </si>
  <si>
    <t>พิเศษ</t>
  </si>
  <si>
    <t>(ล้านบาท)</t>
  </si>
  <si>
    <t>เกิน 50</t>
  </si>
  <si>
    <t>เกิน 25-50</t>
  </si>
  <si>
    <t>เกิน 10-25</t>
  </si>
  <si>
    <t>เกิน 5-10</t>
  </si>
  <si>
    <t>ไม่เกิน 5</t>
  </si>
  <si>
    <t>บัญชีอัตราค่าตอบแทน</t>
  </si>
  <si>
    <t>เงินค่าตอบแทนนายกองค์การบริหารส่วนตำบล</t>
  </si>
  <si>
    <t>เงินค่าตอบแทนรองนายกองค์การบริหารส่วนตำบล</t>
  </si>
  <si>
    <t>องค์การบริหาร</t>
  </si>
  <si>
    <t>ส่วนตำบล</t>
  </si>
  <si>
    <t>รายได้ของ</t>
  </si>
  <si>
    <t>เงินค่าตอบแทนรายเดือน</t>
  </si>
  <si>
    <t>(บาท/เดือน)</t>
  </si>
  <si>
    <t>ประธานสภา</t>
  </si>
  <si>
    <t>องค์การ</t>
  </si>
  <si>
    <t>รองประธาน</t>
  </si>
  <si>
    <t>สภาองค์การ</t>
  </si>
  <si>
    <t>สมาชิก</t>
  </si>
  <si>
    <t>เลขานุการ</t>
  </si>
  <si>
    <t>นายกองค์การ</t>
  </si>
  <si>
    <t>สภองค์การ</t>
  </si>
  <si>
    <t>หมายเหตุ</t>
  </si>
  <si>
    <t>รายได้ขององค์การบริหารส่วนตำบล  หมายถึง รายได้จริงของปีงบประมาณที่แล้วมา</t>
  </si>
  <si>
    <t>(ทั้งนี้ไม่รวมเงินกู้ เงินสะสม และเงินอุดหนุนทุกประเภท)  เป็นฐานในการคิดอัตราค่าตอบแทน</t>
  </si>
  <si>
    <t>ในการจัดทำงบประมาณรายจ่ายประจำปี</t>
  </si>
  <si>
    <t>2.2) ค่าใช้จ่ายอบรมให้ความรู้ด้านสาธารณภัย</t>
  </si>
  <si>
    <t>ส่วนที่   1</t>
  </si>
  <si>
    <t>คำแถลงประกอบงบประมาณรายจ่าย</t>
  </si>
  <si>
    <t>ของ</t>
  </si>
  <si>
    <t>อำเภอพังโคน     จังหวัดสกลนคร</t>
  </si>
  <si>
    <t>งบ</t>
  </si>
  <si>
    <t>ประกอบร่างข้อบัญญัติ   งบประมาณรายจ่าย</t>
  </si>
  <si>
    <t>ของ องค์การบริหารส่วนตำบลต้นผึ้ง</t>
  </si>
  <si>
    <t>ด้าน</t>
  </si>
  <si>
    <t>ด้านบริหารงานทั่วไป</t>
  </si>
  <si>
    <t>รายจ่ายตามงานและงบรายจ่าย</t>
  </si>
  <si>
    <t>งานป้องกันภัย</t>
  </si>
  <si>
    <t>ฝ่ายพลเรือนและ</t>
  </si>
  <si>
    <t>ระงับอัคคีภัย</t>
  </si>
  <si>
    <t>เกี่ยวกับการศึกษา</t>
  </si>
  <si>
    <t>งานบริการ</t>
  </si>
  <si>
    <t>และชุมชน</t>
  </si>
  <si>
    <t>สงเคราะห์</t>
  </si>
  <si>
    <t>งานศาสนา</t>
  </si>
  <si>
    <t>วัฒนธรรมท้องถิ่น</t>
  </si>
  <si>
    <t>งานกีฬา</t>
  </si>
  <si>
    <t>งานส่งเสริม</t>
  </si>
  <si>
    <t>ส่วนที่   2</t>
  </si>
  <si>
    <t>เรื่อง</t>
  </si>
  <si>
    <t>งบประมาณรายจ่ายประจำปีงบประมาณ</t>
  </si>
  <si>
    <t>หมวดค่าธรรมเนียม  ค่าปรับ  และใบอนุญาต</t>
  </si>
  <si>
    <t>ประมาณการใกล้เคียงกับรายรับจริงของปีที่ผ่านมา</t>
  </si>
  <si>
    <t>รายงานรายละเอียดประมาณการรายรับงบประมาณรายจ่ายทั่วไป</t>
  </si>
  <si>
    <t>ประมาณการรายรับรวมทั้งสิ้น</t>
  </si>
  <si>
    <t>ค่าใบอนุญาตอื่นๆ</t>
  </si>
  <si>
    <t>ดอกเบี้ย</t>
  </si>
  <si>
    <t>ภาษีมูลค่าเพิ่มตาม พ.ร.บ. กำหนดแผนฯ</t>
  </si>
  <si>
    <t>ภาษีมูลค่าเพิ่มตาม พ.ร.บ. จัดสรรรายได้ฯ</t>
  </si>
  <si>
    <t>ค่าธรรมเนียมจดทะเบียนนิติกรรมตามประมวลกฏหมายที่ดิน</t>
  </si>
  <si>
    <t>เงินอุดหนุนทั่วไป  สำหรับดำเนินการตามอำนาจหน้าที่และภารกิจถ่ายโอน</t>
  </si>
  <si>
    <t>เลือกทำ</t>
  </si>
  <si>
    <t>เงินค่าตอบแทนเลขานุการ/ที่ปรึกษานายกเทศฯ นายกองค์การบริหารส่วนตำบล</t>
  </si>
  <si>
    <t>%</t>
  </si>
  <si>
    <t>รวมงบดำเนินงาน</t>
  </si>
  <si>
    <t>รวมงานบริหารทั่วไป</t>
  </si>
  <si>
    <t>รวมงานบริหารงานคลัง</t>
  </si>
  <si>
    <t>รวมงานป้องกันภัยฝ่ายพลเรือนและระงับฯ</t>
  </si>
  <si>
    <t>4. โครงการส่งเสริมสนับสนุนการศึกษา</t>
  </si>
  <si>
    <t>รวมงานบริหารทั่วไปเกี่ยวกับการศึกษา</t>
  </si>
  <si>
    <t>2. โครงการควบคุมป้องกันโรคติดต่อทางเพศสัมพันธ์</t>
  </si>
  <si>
    <t>รวมงานบริการสาธารณสุขและงานสาธาฯ</t>
  </si>
  <si>
    <t>รวมงานบริหารทั่วไปเกี่ยวกับสังคมสงฯ</t>
  </si>
  <si>
    <t>รวมงานบริหารทั่วไปเกี่ยวกับเคหะและฯ</t>
  </si>
  <si>
    <t>รวมงานกีฬาและนันทนาการ</t>
  </si>
  <si>
    <t>รวมงานศาสนาวัฒนธรรมท้องถิ่น</t>
  </si>
  <si>
    <t>รวมแผนงานการศาสนาวัฒนธรรมและฯ</t>
  </si>
  <si>
    <t>1. โครงการปรับปรุงสถานที่ทำงาน</t>
  </si>
  <si>
    <t>รวมค่าที่ดินสิ่งก่อสร้าง</t>
  </si>
  <si>
    <t>รวมงานบริหารทั่วไปเกี่ยวกับอุตสาหกรรมฯ</t>
  </si>
  <si>
    <t>2. โครงการถนนดินลูกรัง/ถนนเพื่อการเกษตร</t>
  </si>
  <si>
    <t>1. โครงการสถานีสูบน้ำด้วยไฟฟ้า</t>
  </si>
  <si>
    <t>รวมงานส่งเสริมการเกษตร</t>
  </si>
  <si>
    <t>เงินตอบแทนเจ้าหน้าที่ในการเลือกตั้ง  เงินตอบแทนกรรมการสอบคัดเลือกพนักงาน</t>
  </si>
  <si>
    <t>ค่าตอบแทนคณะกรรมการตรวจการจ้าง</t>
  </si>
  <si>
    <t>สังคม</t>
  </si>
  <si>
    <t>เคหะ</t>
  </si>
  <si>
    <t>เงินสมทบกองทุนบำเหน็จบำนาญ</t>
  </si>
  <si>
    <t>- โครงการจัดทำแผนพัฒนาหมู่บ้าน/ท้องถิ่น</t>
  </si>
  <si>
    <t>- โครงการรณรงค์ป้องกันแก้ไขปัญหายาเสพติด</t>
  </si>
  <si>
    <t>- โครงการจัดหาเครื่องมือเครื่องใช้ปฏิบัติงาน</t>
  </si>
  <si>
    <t>- โครงการสนับสนุนค่าใช้จ่ายบริหารสถานศึกษา</t>
  </si>
  <si>
    <t>- โครงการควบคุม/ป้องกันโรค</t>
  </si>
  <si>
    <t>- โครงการควบคุมป้องกันโรคติดต่อทางเพศฯ</t>
  </si>
  <si>
    <t>- โครงการแข่งขันกีฬาท้องถิ่นสัมพันธ์</t>
  </si>
  <si>
    <t>- โครงการจัดงานประเพณีท้องถิ่น</t>
  </si>
  <si>
    <t>- โครงการปรับปรุงสถานที่ทำงาน</t>
  </si>
  <si>
    <t>3. โครงการอาหารปลอดภัย</t>
  </si>
  <si>
    <t>ค่าต่อเติมหรือดัดแปลงอาคารฯ</t>
  </si>
  <si>
    <t>- โครงการอาหารปลอดภัย</t>
  </si>
  <si>
    <t>- โครงการการจัดการขยะชุมชน</t>
  </si>
  <si>
    <t>4. โครงการการจัดการขยะชุมชน</t>
  </si>
  <si>
    <t>1. โครงการถนนคอนกรีตเสริมเหล็ก</t>
  </si>
  <si>
    <t>เกี่ยวกับอุตสาหกรรม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</si>
  <si>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</si>
  <si>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รายการค่าใช้จ่ายประเภทเงินเดือน ค่าจ้งพนักงานจ้างและประโยชน์ตอบแทนอื่น</t>
  </si>
  <si>
    <t>เงินเดือนพนักงานฯ</t>
  </si>
  <si>
    <t>รายละเอียดงบประมาณ</t>
  </si>
  <si>
    <t>รวมเป็นเงินทั้งสิน</t>
  </si>
  <si>
    <t>คิดเป็นร้อยละ</t>
  </si>
  <si>
    <t>รายละเอียดค่าตอบแทน</t>
  </si>
  <si>
    <t>นายกองค์การบริหารส่วนตำบล/รองนายกองค์การบริหารส่วนตำบล</t>
  </si>
  <si>
    <t>เลขานุการนายกองค์การบริหารส่วนตำบล/ประธานสภาฯ/รองประธานสภาฯ</t>
  </si>
  <si>
    <t>สมาชิกสภาฯ/เลขานุการสภาองค์การบริหารส่วนตำบล ปี ๒๕๕๙</t>
  </si>
  <si>
    <t>๑)</t>
  </si>
  <si>
    <t>ประเภทค่าตอบแทนรายเดือน  ดังนี้</t>
  </si>
  <si>
    <t>- ตำแหน่งนายกฯ</t>
  </si>
  <si>
    <t>- ตำแหน่งรองนายกฯ</t>
  </si>
  <si>
    <t>๒)</t>
  </si>
  <si>
    <t>ประเภทค่าตอบแทนประจำตำแหน่ง  ดังนี้</t>
  </si>
  <si>
    <t>๓)</t>
  </si>
  <si>
    <t>ประเภทค่าตอบแทนพิเศษ  ดังนี้</t>
  </si>
  <si>
    <t>๔)</t>
  </si>
  <si>
    <t>ค่าตอบแทนรายเดือน  ดังนี้</t>
  </si>
  <si>
    <t>- ตำแหน่งประธานสภา อบต.</t>
  </si>
  <si>
    <t>- ตำแหน่งรองประธานสภา อบต.</t>
  </si>
  <si>
    <t>- ตำแหน่งสมาชิกสภา อบต.</t>
  </si>
  <si>
    <t>- ตำแหน่งเลขานุการสภา อบต.</t>
  </si>
  <si>
    <t>- ตำแหน่งเลขานุการนายก อบต.</t>
  </si>
  <si>
    <t>x</t>
  </si>
  <si>
    <t>=</t>
  </si>
  <si>
    <t>รวมทั้งสิ้น</t>
  </si>
  <si>
    <t>เพื่อจ่ายเป็นค่าเบี้ยเลี้ยง อปพร. กรณีมีการสั่งใช้ อปพร. ให้ปฏิบัติงานตามอำนาจหน้าที่</t>
  </si>
  <si>
    <t>เงินตอบแทนพิเศษ</t>
  </si>
  <si>
    <t>เงินตอบแทนเลขา</t>
  </si>
  <si>
    <t>เบี้ยยังชีพผู้สูงอายุ</t>
  </si>
  <si>
    <t>(สำนักงานปลัด)</t>
  </si>
  <si>
    <t>เบี้ยยังชีพคนพิการ</t>
  </si>
  <si>
    <t>เพื่อจ่ายเป็นค่าใช้จ่ายกรณีฉุกเฉินที่มีสาธารณภัยเกิดขึ้น หรือบรรเทาปัญหา</t>
  </si>
  <si>
    <t>เพื่อจ่ายเป็นเงินประจำตำแหน่งพนักงานส่วนท้องถิ่น</t>
  </si>
  <si>
    <t>เพื่อจ่ายเป็นค่ารับรองในการต้อนรับบุคคลหรือคณะบุคคล  ค่าเลี้ยงรับรองประชุมสภา</t>
  </si>
  <si>
    <t>ค่าเช่าที่พัก ค่าวิทยากร ค่าอาหาร อาหารว่างและเครื่องดื่ม ค่าลงทะเบียนต่างๆ ฯลฯ</t>
  </si>
  <si>
    <t>เพื่อจ่ายเป็นเงินสมทบกองทุนประกันสังคมตามอัตราที่กำหนด (สำนักงานปลัด)</t>
  </si>
  <si>
    <t>เพื่อจ่ายเป็นเงินสงเคราะห์เบี้ยยังชีพผู้สูงอายุ (กองสวัสดิการสังคม)</t>
  </si>
  <si>
    <t>เพื่อจ่ายเป็นเงินสงเคราะห์เบี้ยยังชีพคนพิการ (กองสวัสดิการสังคม)</t>
  </si>
  <si>
    <t>เพื่อจ่ายเป็นเงินสงเคราะห์เบี้ยยังชีพผู้ป่วยเอดส์ (กองสวัสดิการสังคม)</t>
  </si>
  <si>
    <t>ความเดือดร้อนของประชาชนเป็นส่วนรวม (สำนักงานปลัด)</t>
  </si>
  <si>
    <t>เพื่อจ่ายเป็นเงินสมทบกองทุนหลักประกันสุขภาพในระดับท้องถิ่นหรือพื้นที่ (สำนักงานปลัด)</t>
  </si>
  <si>
    <t>2. โครงการพัฒนาศักยภาพและคุณภาพชีวิตผู้สูงอายุ</t>
  </si>
  <si>
    <t>3. โครงการส่งเสริมอาชีพตามแนวทางเศรษฐกิจพอเพียง</t>
  </si>
  <si>
    <t>ค่าอาหารว่างและเครื่องดื่ม ค่าตอบแทนวิทยากร ค่าพาหนะ ฯลฯ</t>
  </si>
  <si>
    <t>เพื่อจ่ายเป็นค่าซื้อวัสดุสำนักงานรายละเอียดตามหนังสือกรมส่งเสริมการปกครองท้องถิ่น</t>
  </si>
  <si>
    <t>ด่วนที่สุด ที่ มท 0808.2/ว 1248 ลงวันที่  27 มิถุนายน 2559</t>
  </si>
  <si>
    <t>เพื่อจ่ายเป็นค่าซื้อ</t>
  </si>
  <si>
    <t>- เครื่องคอมพิวเตอร์โน้ตบุ้ค สำหรับงานประมวลผล    1 เครื่องๆละ</t>
  </si>
  <si>
    <t>- เครื่องพิมพ์ชนิดเลเซอร์/ชนิด LED  ขาวดำ (18 หน้า/นาที)    1 เครื่องๆละ</t>
  </si>
  <si>
    <t>เพื่อจ่ายเป็นค่าซ่อมแซมบำรุงรักษา ปรับปรุง ทรัพย์สินเพื่อให้สามารถใช้งานได้ตามปกติ</t>
  </si>
  <si>
    <t>เช่น ครุภัณฑ์  ที่ดินและสิ่งก่อสร้าง</t>
  </si>
  <si>
    <t>เพื่อจ่ายเป็นค่าซื้อวัสดุไฟฟ้าและวิทยุรายละเอียดตามหนังสือกรมส่งเสริมการปกครอง</t>
  </si>
  <si>
    <t>ท้องถิ่น ด่วนที่สุด  ที่  มท 0808.2/ว 1248  ลงวันที่  27 มิถุนายน  2559</t>
  </si>
  <si>
    <t>เพื่อจ่ายเป็นค่าซื้อวัสดุก่อสร้าง รายละเอียดตามหนังสือกรมส่งเสริมการปกครองท้องถิ่น</t>
  </si>
  <si>
    <t>เพื่อจ่ายเป็นเงินอุดหนุนการไฟฟ้าส่วนภูมิภาคอำเภอพังโคน ดังนี้</t>
  </si>
  <si>
    <t>- ค่าขยายเขตไฟฟ้าบ้านโนนสะอาด  หมู่  9</t>
  </si>
  <si>
    <t>- ค่าขยายเขตไฟฟ้าบ้านนาสำราญ  หมู่  13</t>
  </si>
  <si>
    <t>- ค่าติดตั้งไฟฟ้าส่องสว่างทางสาธารณะ  หมู่  3</t>
  </si>
  <si>
    <t>2. โครงการจัดงานวันเด็ก</t>
  </si>
  <si>
    <t>3. โครงการสนับสนุนส่งเสริมการศึกษา</t>
  </si>
  <si>
    <t>5. โครงการส่งเสริมการเรียนรู้ภูมิปัญญาท้องถิ่น</t>
  </si>
  <si>
    <t>เพื่อจ่ายเป็นค่าซื้อเครื่องคอมพิวเตอร์โน้ตบุ้ค สำหรับงานประมวลผล    1 เครื่องๆละ</t>
  </si>
  <si>
    <t>งานระดับก่อนวัยเรียนและประถมศึกษา</t>
  </si>
  <si>
    <t>เงินวิทยฐานะ</t>
  </si>
  <si>
    <t>เพื่อจ่ายเป็นเงินช่วยเหลือการศึกษาบุตร</t>
  </si>
  <si>
    <t>1. โครงการสนับสนุนค่าใช้จ่ายการบริหารสถานศึกษา</t>
  </si>
  <si>
    <t>เพื่อจ่ายเป็นค่าเงินค่ารายหัวอาหารกลางวัน  และวัสดุการศึกษาสำหรับศูนย์พัฒนาเด็กเล็ก</t>
  </si>
  <si>
    <t>2. โครงการกีฬาสีสัมพันธ์ศูนย์พัฒนาเด็กเล็ก</t>
  </si>
  <si>
    <t>3. โครงการส่งเสริมสุขภาพและป้องกันโรคติดต่อในศูนย์พัฒนาเด็กเล็ก</t>
  </si>
  <si>
    <t>เพื่อจ่ายเป็นค่าใช้จ่ายในการจัดทำโครงการ เช่น วัสดุ อุปกรณ์ ค่าอาหารว่างและเครื่องดื่ม</t>
  </si>
  <si>
    <t>ค่าอาหาร ค่าตอบแทนวิทยากร ฯลฯ</t>
  </si>
  <si>
    <t>4. โครงการส่งเสริมการป้องกันยาเสพติดในเด็กปฐมวัย</t>
  </si>
  <si>
    <t>ครุภัณฑ์ ที่ดินสิ่งก่อสร้างของศูนย์พัฒนาเด็กเล็ก ฯลฯ</t>
  </si>
  <si>
    <t>เพื่อจ่ายเป็นค่าซื้อวัสดุงานบ้านงานครัวรายละเอียดตามหนังสือกรมส่งเสริมการปกครองท้องถิ่น</t>
  </si>
  <si>
    <t>เพื่อจ่ายเป็นค่าซื้ออาหารเสริม (นม)รายละเอียดตามหนังสือกรมส่งเสริมการปกครองท้องถิ่น</t>
  </si>
  <si>
    <t>เพื่อจ่ายเป็นค่าใช้จ่ายในการจัดทำโครงการเช่น ค่าวัสดุอุปกรณ์ เบี้ยเลี้ยง ค่าโล่รางวัล</t>
  </si>
  <si>
    <t>ถ้วยรางวัล เงินรางวัล ค่าตอบแทนกรรมการ ฯลฯ</t>
  </si>
  <si>
    <t>4.1) อบรมแปรรูปผลิตภัณฑ์จากผ้าขาวม้า</t>
  </si>
  <si>
    <t>5. โครงการส่งเสริมการประกอบอาชีพ</t>
  </si>
  <si>
    <t>4. โครงการส่งเสริมการทอผ้าพื้นเมือง</t>
  </si>
  <si>
    <t>6. โครงการส่งเสริมพัฒนาผลิตภัณฑ์กลุ่มอาชีพ</t>
  </si>
  <si>
    <t>6.1) อบรมจัด/ประดิษฐ์ดอกไม้สด ดอกไม้แห้ง พันธบัตร</t>
  </si>
  <si>
    <t>6.2) อบรมทำดอกไม้จันทน์ เหรียญโปรยทาน</t>
  </si>
  <si>
    <t>6.3) อบรมทอเสื่อกก</t>
  </si>
  <si>
    <t>3.1) ฝึกอบรมและศึกษาดูงานเพื่อเพิ่มประสิทธิภาพการผลิตตามปรัชญาเศรษฐกิจพอเพียง</t>
  </si>
  <si>
    <t>3.2) อบรมการเลี้ยงไก่ 3 สายพันธุ์/ไก่ดำ</t>
  </si>
  <si>
    <t>5.1) อบรมทำขนมทองม้วน</t>
  </si>
  <si>
    <t>5.2) อบรมและพัฒนาอาชีพกลุ่มสตรี</t>
  </si>
  <si>
    <t>5.3) อบรมงานเชื่อมโลหะและซ่อมบำรุงเครื่องจักรกลทางการเกษตร</t>
  </si>
  <si>
    <t>5.4) อบรมทำกล้วยฉาบ เผือกฉาบ มันทอด</t>
  </si>
  <si>
    <t>7. โครงการเยี่ยมเยือนผู้สูงอายุ ผู้พิการ</t>
  </si>
  <si>
    <t>7.1) อบรมอาสาสมัครดูแลผู้สูงอายุ</t>
  </si>
  <si>
    <t>7.2) อบรมอาสาสมัครดูแลผู้พิการ</t>
  </si>
  <si>
    <t>8. โครงการสายใยรักครอบครัวสูงวัยใส่ใจลูกหลาน</t>
  </si>
  <si>
    <t>9. โครงการจัด/ร่วมกิจกรรมวันผู้พิการ</t>
  </si>
  <si>
    <t>ค่าอาหารว่างและเครื่องดื่ม ค่าพาหนะ ค่าวิทยากร ฯลฯ</t>
  </si>
  <si>
    <t>10. โครงการจัด/ร่วมกิจกรรมวันสตรี</t>
  </si>
  <si>
    <t>เพื่อจ่ายเป็นค่าซื้อเครื่องพิมพ์ Multifuncion ชนิดเลเซอร์/ชนิด LED สี 1 เครื่อง</t>
  </si>
  <si>
    <t>- เครื่องคอมพิวเตอร์ สำหรับงานประมวลผล    1 เครื่องๆละ</t>
  </si>
  <si>
    <t>4. โครงการส่งเสริมคุณธรรม</t>
  </si>
  <si>
    <t>2. โครงการจัดทำแผนที่ภาษีและทะเบียนทรัพย์สิน</t>
  </si>
  <si>
    <t>เพื่อจ่ายเป็นค่าจัดทำโครงการ เช่น ค่าเดินสำรวจ ค่าคัดลอกโฉนดที่ดิน ค่าเขียนแบบ ฯลฯ</t>
  </si>
  <si>
    <t>2. โครงการปลูกป่าเฉลิมพระเกียรติ</t>
  </si>
  <si>
    <t>4. โครงการส่งเสริมการทำ/ใช้ปุ๋ยหมัก ปุ๋ยอินทรีย์</t>
  </si>
  <si>
    <t>4.1) อบรมการเลี้ยงไส้เดือน</t>
  </si>
  <si>
    <t>4.2) อบรมการทำปุ๋ยอินทรีย์ ปุ๋ยกึ่งอินทรีย์</t>
  </si>
  <si>
    <t>3. โครงการป้องกันโรคพืช-โรคสัตว์</t>
  </si>
  <si>
    <t>เพื่อจ่ายเป็นค่าใช้จ่ายเพื่อรณรงค์ป้องโรคพิษสุนัขบ้า เช่น ค่าวัคซิน ค่าวัสดุ อุปกรณ์ ฯลฯ</t>
  </si>
  <si>
    <t>4.3) อบรมการตรวจวิเคราะห์ดิน</t>
  </si>
  <si>
    <t>5. โครงการหนองสวย น้ำใส</t>
  </si>
  <si>
    <t>เพื่อจ่ายเป็นค่าใช้จ่ายในการจัดทำโครงการ เช่น อาหารว่างและเครื่องดื่ม ค่าวัสดุ อุปกรณ์ฯลฯ</t>
  </si>
  <si>
    <t>1.1) ควบคุมป้องกันโรคไข้เลือดออก</t>
  </si>
  <si>
    <t>เพื่อจ่ายเป็นค่าใช้จ่ายในการจัดทำโครงการ เช่น ค่าน้ำยาเคมี ทรายอะเบส ถุงมือยาง</t>
  </si>
  <si>
    <t>ผ้าปิดจมูก น้ำมันเชื้อเพลิง ฯลฯ</t>
  </si>
  <si>
    <t>1.2) ควบคุมป้องกันโรคอุบัติใหม่</t>
  </si>
  <si>
    <t>เพื่อจ่ายเป็นค่าใช้จ่ายในการจัดทำโครงการ เช่น ค่าชุดป้องกันโรค คลอรีน ถุงมือยาง</t>
  </si>
  <si>
    <t>รองเท้าบูช แว่นตา Mask เอกสารประชาสัมพันธ์ ฯลฯ</t>
  </si>
  <si>
    <t>เพื่อจ่ายเป็นค่าใช้จ่ายอบรมผู้ประกอบการร้านค้า เช่น ค่าวัสดุ เครื่องเขียนอุปกรณ์</t>
  </si>
  <si>
    <t>เพื่อจ่ายเป็นค่าซื้อรองเท้าบูช ถุงมือยาง แว่นตากันเปื้อน ผ้ายางกันเปื้อน ฯลฯ</t>
  </si>
  <si>
    <t>เพื่อจ่ายเป็นค่าซื้อเครื่องพ่นหมอกควัน  1 เครื่องๆละ</t>
  </si>
  <si>
    <t>ครุภัณฑ์การเกษตร</t>
  </si>
  <si>
    <t>2.3) ค่าเบี้ยเลี้ยง อปพร.</t>
  </si>
  <si>
    <t>ท้องถิ่น  ด่วนที่สุด  ที่  มท 0808.2/ว 1248 ลงวันที่  27  มิถุนายน  2559</t>
  </si>
  <si>
    <t>เพื่อจ่ายเป็นค่าซื้อวัสดุก่อสร้างรายละเอียดตามหนังสือกรมส่งเสริมการปกครองท้องถิ่น</t>
  </si>
  <si>
    <t>ด่วนที่สุด  ที่  มท 0808.2/ว 1248 ลงวันที่  27  มิถุนายน  2559</t>
  </si>
  <si>
    <t>เพื่อจ่ายเป็นค่าซื้อวัสดุเครื่องดับเพลิงรายละเอียดตามหนังสือกรมส่งเสริมการปกครอง</t>
  </si>
  <si>
    <t>เพื่อจ่ายเป็นค่าซื้อวัสดุอื่นรายละเอียดตามหนังสือกรมส่งเสริมการปกครองท้องถิ่น</t>
  </si>
  <si>
    <t>เพื่อจ่ายเป็นเงินค่าตอบแทนสมาชิกสภา  เลขานุการสภาองค์กรปกครองส่วนท้องถิ่น</t>
  </si>
  <si>
    <t>ส่วนท้องถิ่น ฯลฯ</t>
  </si>
  <si>
    <t>4. โครงการบูรณาการ อบต./จังหวัดเคลื่อนที่พบประชาชน</t>
  </si>
  <si>
    <t>5. โครงการศูนย์ข้อมูลข่าวสารจัดซื้อจัดจ้างขององค์กรปกครองส่วนท้องถิ่น</t>
  </si>
  <si>
    <t>3.1) ค่าใช้จ่ายอบรมรณรงค์ป้องกันปัญหายาเสพติด</t>
  </si>
  <si>
    <t>3.2) ค่าใช้จ่ายศึกษาต่อต้านการใช้ยาเสพติดในเด็กนักเรียน (D.A.R.E)</t>
  </si>
  <si>
    <t>3.3) ค่าใช้จ่ายฝึกอบรมสายข่าวยาเสพติด</t>
  </si>
  <si>
    <t>3.4) ค่าใช้จ่ายฝึกอบรมบำบัดฟื้นฟูผู้เสพยาเสพติด/ฝึกอบรมอาชีพผู้ผ่านการบำบัด</t>
  </si>
  <si>
    <t>เพื่อจ่ายเป็นค่าซื้อวัสดุสำนักงาน รายละเอียดตามหนังสือกรมส่งเสริมการปกครองท้องถิ่น</t>
  </si>
  <si>
    <t>ท้องถิ่น ด่วนที่สุด  ที่  มท 0808.2/ว 1248 ลงวันที่  27  มิถุนายน  2559</t>
  </si>
  <si>
    <t>เพื่อจ่ายเป็นค่าซื้อวัสดุงานบ้านงานครัว รายละเอียดตามหนังสือกรมส่งเสริมการปกครอง</t>
  </si>
  <si>
    <t>การปกครองท้องถิ่น ด่วนที่สุด  ที่  มท 0808.2/ว 1248 ลงวันที่  27  มิถุนายน  2559</t>
  </si>
  <si>
    <t>เพื่อจ่ายเป็นค่าซื้อวัสดุยานพาหนะและขนส่ง รายละเอียดตามหนังสือกรมส่งเสริม</t>
  </si>
  <si>
    <t>เพื่อจ่ายเป็นค่าซื้อวัสดุเชื้อเพลิงและหล่อลื่น รายละเอียดตามหนังสือกรมส่งเสริม</t>
  </si>
  <si>
    <t>เพื่อจ่ายเป็นค่าซื้อวัสดุคอมพิวเตอร์ รายละเอียดตามหนังสือกรมส่งเสริมการปกครอง</t>
  </si>
  <si>
    <t>เพื่อจ่ายเป็นเงินอุดหนุนเทศบาลตำบลพังโคนศรีจำปาโครงการจัดงานรัฐพิธี ราชพิธี</t>
  </si>
  <si>
    <t>ค่าต่อเติมหรือดัดแปลงอาคาร</t>
  </si>
  <si>
    <t>1. โครงการก่อสร้าง/ปรับปรุงอาคารสถานที่ปฏิบัติงาน</t>
  </si>
  <si>
    <t>1.1) ค่าปรับปรุงต่อเติมอาคารเก็บพัสดุ</t>
  </si>
  <si>
    <t>รายละเอียดตามแบบ อบต.ต้นผึ้ง</t>
  </si>
  <si>
    <t>1.2) ค่าปรับปรุงต่อเติมอาคารสำนักงาน</t>
  </si>
  <si>
    <t>เพื่อจ่ายเป็นค่าซื้อวัสดุการเกษตรรายละเอียดตามหนังสือกรมส่งเสริมการปกครองท้องถิ่น</t>
  </si>
  <si>
    <t>ประมาณการรายจ่ายรวมทั้งสิ้น   41,198,000  บาท  จ่ายจากรายได้จัดเก็บเอง  หมวดภาษีจัดสรรและหมวดเงินอุดหนุนทั่วไป  แยกเป็น</t>
  </si>
  <si>
    <t>เพื่อจ่ายเป็นเงินอุดหนุนให้กับอาสาสมัครสาธารณสุขประจำหมู่บ้าน (อสม.) กิจกรรม</t>
  </si>
  <si>
    <t>ส่งเสริมพัฒนาด้านสาธารณสุขมูลฐาน</t>
  </si>
  <si>
    <t>ประจำปีงบประมาณ  พ.ศ.  2560</t>
  </si>
  <si>
    <t>ประกอบงบประมาณรายจ่ายประจำปีงบประมาณ  พ.ศ. 2560</t>
  </si>
  <si>
    <t>ต่อสภาอีกครั้งหนึ่ง  ฉะนั้นในโอกาสนี้คณะผู้บริหารองค์การบริหารส่วนตำบลต้นผึ้งจึงขอชี้แจงให้ท่านประธานและสมาชิกทุกท่าน</t>
  </si>
  <si>
    <t>ได้ทราบถึงสถานะการคลังตลอดจนหลักการและแนวนโยบายในการดำเนินการในปีงบประมาณ  พ.ศ.  2560  ดังต่อไปนี้</t>
  </si>
  <si>
    <t>ในปีงบประมาณ  พ.ศ.  2559  ณ  วันที่  30  มิถุนายน  พ.ศ.  2559  องค์กรปกครองส่วนท้องถิ่นมีสถานะการเงิน ดังนี้</t>
  </si>
  <si>
    <r>
      <t xml:space="preserve">2. </t>
    </r>
    <r>
      <rPr>
        <b/>
        <u/>
        <sz val="14"/>
        <color theme="1"/>
        <rFont val="TH SarabunPSK"/>
        <family val="2"/>
      </rPr>
      <t xml:space="preserve"> การบริหารงบประมาณ</t>
    </r>
    <r>
      <rPr>
        <b/>
        <sz val="14"/>
        <color theme="1"/>
        <rFont val="TH SarabunPSK"/>
        <family val="2"/>
      </rPr>
      <t xml:space="preserve">  ในปีงบประมาณ  พ.ศ.  2559  ณ  วันที่  30  มิถุนายน  พ.ศ.  2559</t>
    </r>
  </si>
  <si>
    <t>ปี  2558</t>
  </si>
  <si>
    <t>ปี 2560</t>
  </si>
  <si>
    <t>พ.ศ.  2560</t>
  </si>
  <si>
    <t>บันทึกหลักการและเหตุผล</t>
  </si>
  <si>
    <t>ประจำปีงบประมาณ  2560</t>
  </si>
  <si>
    <t>ประจำปีงบประมาณ  พ.ศ. 2560</t>
  </si>
  <si>
    <t>ค่าธรรมเนียมเก็บขนขยะมูลฝอย</t>
  </si>
  <si>
    <t>ภาษีและค่าธรรมเนียมรถยน์และล้อเลื่อน</t>
  </si>
  <si>
    <t>ประกองงบประมาณรายจ่ายประจำปีงบประมาณ  พ.ศ.  2560</t>
  </si>
  <si>
    <t>ภาษีและค่าธรรมเนียมรถยนต์และล้อเลื่อน</t>
  </si>
  <si>
    <t>ประจำปีงบประมาณ   2560</t>
  </si>
  <si>
    <t>6. โครงการศูนย์ข้อมูลข่าวสารจัดซื้อจัดจ้างของ อปท.</t>
  </si>
  <si>
    <t>2. โครงการจัดทำทะเบียนแผนที่ภาษีและทะเบียนทรัพย์สิน</t>
  </si>
  <si>
    <t>1. โครงการรณรงค์ป้องกันเพื่อลดอุบัติเหตุทางถนน</t>
  </si>
  <si>
    <t>5. โครงการส่งเสริมคุณธรรมจริยธรรม</t>
  </si>
  <si>
    <t>6. โครงการส่งเสริมการเรียนรู้ภูมิปัญญาท้องถิ่น</t>
  </si>
  <si>
    <t>รวมงานระดับก่อนวัยเรียนและประถมศึกษา</t>
  </si>
  <si>
    <t>11. โครงการฝึกอบรมอาชีพ</t>
  </si>
  <si>
    <t>12. โครงการครอบครัวอบอุ่น ห่างไกลยาเสพติด</t>
  </si>
  <si>
    <t>ค่าก่อสร้างสิ่งสาธารณูปการ</t>
  </si>
  <si>
    <t>1. โครงการหอกระจายข่าวหมู่บ้าน</t>
  </si>
  <si>
    <t>3. โครงการควบคุมป้องกันโรคพืช โรคสัตว์</t>
  </si>
  <si>
    <t>5. โครงการหนองสวยน้ำใส</t>
  </si>
  <si>
    <t>6. โครงการส่งเสริมอาชีพตามแนวทางเศรษฐกิจพอเพียง</t>
  </si>
  <si>
    <t>20/20</t>
  </si>
  <si>
    <t>19/20</t>
  </si>
  <si>
    <t>18/20</t>
  </si>
  <si>
    <t>17/20</t>
  </si>
  <si>
    <t>16/20</t>
  </si>
  <si>
    <t>15/20</t>
  </si>
  <si>
    <t>14/20</t>
  </si>
  <si>
    <t>13/20</t>
  </si>
  <si>
    <t>12/20</t>
  </si>
  <si>
    <t>11/20</t>
  </si>
  <si>
    <t>10/20</t>
  </si>
  <si>
    <t>9/20</t>
  </si>
  <si>
    <t>8/20</t>
  </si>
  <si>
    <t>7/20</t>
  </si>
  <si>
    <t>6/20</t>
  </si>
  <si>
    <t>5/20</t>
  </si>
  <si>
    <t>4/20</t>
  </si>
  <si>
    <t>3/20</t>
  </si>
  <si>
    <t>2/20</t>
  </si>
  <si>
    <t>1/20</t>
  </si>
  <si>
    <t>งานระดับก่อนวัยเรียน</t>
  </si>
  <si>
    <t>และประถมศึกษา</t>
  </si>
  <si>
    <t>เกี่ยวกับสังคมฯ</t>
  </si>
  <si>
    <t>สาธารณสุขและฯ</t>
  </si>
  <si>
    <t>เกี่ยวกับเคหะ/ชุมชน</t>
  </si>
  <si>
    <t>งบประมาณรายจ่ายประจำปีงบประมาณ  พ.ศ.  2560</t>
  </si>
  <si>
    <t>โดยที่เป็นการสมควรตั้งงบประมาณรายจ่ายประจำปีงบประมาณ  พ.ศ.  2560  อาศัยอำนาจตามความในพระราชบัญญัติ</t>
  </si>
  <si>
    <t>ข้อ  1.  ข้อบัญญัตินี้เรียกว่าข้อบัญยัติงบประมาณรายจ่ายประจำปีงบประมาณ  พ.ศ.  2560</t>
  </si>
  <si>
    <t>ข้อ  2.  ข้อบัญญัตินี้ให้ใช้บังคับตั้งแต่วันที่  1  ตุลาคม  พ.ศ.  2559  เป็นต้นไป</t>
  </si>
  <si>
    <t>ข้อ  3.  งบประมาณรายจ่ายประจำปีงบประมาณ  พ.ศ.  2560  เป็นจำนวนรวมทั้งสิ้น   41,198,000.00  บาท</t>
  </si>
  <si>
    <t>รวมทั้งสิ้น   41,198,000.00  บาท   โดยแยกรายละเอียดตามแผนงาน  ได้ดังนี้</t>
  </si>
  <si>
    <t>ประกาศ  ณ  วันที่   1  กันยายน   พ.ศ.  2559</t>
  </si>
  <si>
    <t>(ลงนาม)      วีระศักดิ์   จันทรเกต</t>
  </si>
  <si>
    <t>อนุมัติ</t>
  </si>
  <si>
    <t>(ลงนาม)      ณรงค์   วิมลโสภณกิตติ</t>
  </si>
  <si>
    <t>และประมาณการใกล้เคียงกับยอดวงเงินที่ได้รับจัดสรรในปีงบประมาณ</t>
  </si>
  <si>
    <t>2559 เป็นเงินอุดหนุนทั่วไปที่องค์กรปกครองส่วนท้องถิ่นไม่ได้ตั้งงบประมาณ</t>
  </si>
  <si>
    <t>ไว้ในปี พ.ศ. 2559 เนื่องจากได้รับจัดสรรในลักษณะเงินทั่วไปกำหนดวัตถุประสงค์</t>
  </si>
  <si>
    <t>เพื่อจ่ายเป็นเงินเดือนพนักงานส่วนท้องถิ่นตามกรอบอัตรากำลัง</t>
  </si>
  <si>
    <t>เพื่อจ่ายเป็นเงินค่าตอบแทนพนักงานจ้างตามกรอบอัตรากำลัง</t>
  </si>
  <si>
    <t>ท้องถิ่น</t>
  </si>
  <si>
    <t>เพื่อจ่ายเป็นค่าวัสดุ ครุภัณฑ์ ค่าจ้างเหมาบริการ ค่าซ่อมแซมบำรุงรักษาวัสดุ ครุภัณฑ์ ฯลฯ</t>
  </si>
  <si>
    <t>เพื่อจ่ายเป็นค่าใช้จ่ายเกี่ยวกับการใช้ระบบอินเตอร์เน็ต</t>
  </si>
  <si>
    <t>เพื่อจ่ายเป็นค่าจ้างเหมาบริการคนงานประจำรถบรรทุกน้ำ</t>
  </si>
  <si>
    <t>คุณลักษณะเฉพาะสังเขปรายละเอียดตามมาตรฐานครุภัณฑ์ แผนพัฒนาสามปี ยุทธศาสตร์การบริหี่จัดการบ้านเมืองที่ดี</t>
  </si>
  <si>
    <t>ค่าอาหารว่างและเครื่องดื่ม ค่าตอบแทนวิทยากร ฯลฯ แผนพัฒนาสามปี ยุทธศาสตร์การบริหารจัดการบ้านเมืองที่ดี</t>
  </si>
  <si>
    <t>ค่าอาหาร ค่าอาหารว่างและเครื่องดื่ม ค่าตอบแทนวิทยากรฯลฯ แผนพัฒนาสามปี ยุทธศาสตร์การบริหารจัดการบ้านเมืองที่ดี</t>
  </si>
  <si>
    <t>- ค่าขยายเขตไฟฟ้าบ้านโพธิ์ทอง  หมู่  10</t>
  </si>
  <si>
    <t>กองการศึกษา ศาสนาและวัฒนธรรม</t>
  </si>
  <si>
    <t>เพื่อจ่ายเป็นเงินวิทยฐานะครูผู้ดูแลเด็ก</t>
  </si>
  <si>
    <t>เพื่อจ่ายเป็นค่าซื้อวัสดุเครื่องแต่งกาย  รายละเอียดตามหนังสือกรมส่งเสริมการปกครองท้องถิ่น</t>
  </si>
  <si>
    <t>เพื่อจ่ายเป็นค่าซื้อวัสดุกีฬา  รายละเอียดตามหนังสือกรมส่งเสริมการปกครองท้องถิ่น</t>
  </si>
  <si>
    <t>เพื่อจ่ายเป็นเงินอุดหนุนสภาวัฒนธรรมอำเภอพังโคน  โครงการจัดกิจกรรมวันวิสาขบูชา</t>
  </si>
  <si>
    <t>กองสวัสดิการสังคม</t>
  </si>
  <si>
    <t>- โครงการบูรณาการจังหวัด/ อบต.เคลื่อนที่</t>
  </si>
  <si>
    <t>- โครงการศูนย์ข้อมูลข่าวสารฯ</t>
  </si>
  <si>
    <t>- โครงการรณรงค์เพื่อลดอุบัติเหตุทางถนน</t>
  </si>
  <si>
    <t>- โครงการปลูกป่าเฉลิมพระเกียรติ</t>
  </si>
  <si>
    <t>- โครงการปลูกป้องกันโรคพืช โรคสัตว์</t>
  </si>
  <si>
    <t>- โครงการส่งเสริมการทำใช้ปุ๋ยหมัก ปุ๋ยอินทรีย์</t>
  </si>
  <si>
    <t>- โครงการหนองสวยน้ำใส</t>
  </si>
  <si>
    <t>- โครงการสนับสนุนส่งเสริมการศึกษา</t>
  </si>
  <si>
    <t>- โครงการส่งเสริมคุณธรรม</t>
  </si>
  <si>
    <t>- โครงการส่งเสริมการเรียนรู้ภูมิปัญญาท้องถิ่น</t>
  </si>
  <si>
    <t>- โครงการกีฬาสีสัมพันธ์ศูนย์พัฒนาเด็กเล็ก</t>
  </si>
  <si>
    <t>- โครงการส่งเสริมสุขภาพและป้องกันโรคติดต่อ</t>
  </si>
  <si>
    <t>- โครงการส่งเสริมป้องกันยาเสพติดในเด็กปฐมฯ</t>
  </si>
  <si>
    <t>- โครงการพัฒนาคุณภาพชีวิตผู้สูงอายุ</t>
  </si>
  <si>
    <t>- โครงการส่งเสริมอาชีพตามเศรษฐกิจพอเพียง</t>
  </si>
  <si>
    <t>- โครงการส่งเสริมทอผ้าพื้นเมือง</t>
  </si>
  <si>
    <t>- โครงการส่งเสริมประกอบอาชีพ</t>
  </si>
  <si>
    <t>- โครงการส่งเสริมพัฒนาผลิตภัณฑ์กลุ่มอาชีพ</t>
  </si>
  <si>
    <t>- โครงการเยี่ยมเยือนผู้สูงอายุ คนพิการ</t>
  </si>
  <si>
    <t>- โครงการสายใยรักครอบครัวสูงวัยใส่ใจลูกฯ</t>
  </si>
  <si>
    <t>- โครงการร่วมกิจกรรมวันคนพิการ</t>
  </si>
  <si>
    <t>- โครงการร่วมกิจกรรมวันสตรี</t>
  </si>
  <si>
    <t>อบต.</t>
  </si>
  <si>
    <t>สภา อบต.</t>
  </si>
  <si>
    <t>นายก อบต.</t>
  </si>
  <si>
    <t>เงินค่าตอบแทนรายเดือน (บาท/เดือน)</t>
  </si>
  <si>
    <t>รายได้ขององค์การบริหารส่วนตำบล  หมายถึง รายได้จริงของปีงบประมาณที่แล้วมา (ทั้งนี้ไม่รวมเงินกู้ เงินสะสม</t>
  </si>
  <si>
    <t>(และเงินอุดหนุนทุกประเภท)  เป็นฐานในการคิดอัตราค่าตอบแทนในการจัดทำงบประมาณรายจ่ายประจำปี)</t>
  </si>
  <si>
    <t>บ-ทั่วไป</t>
  </si>
  <si>
    <t>บ-งานคลัง</t>
  </si>
  <si>
    <t>ก่อนวัยเรียนฯ</t>
  </si>
  <si>
    <t>บ-อุตสาหฯ</t>
  </si>
  <si>
    <t>บ-ทั่วไปศึกษา</t>
  </si>
  <si>
    <t>บ-ทั่วไปสังคม</t>
  </si>
  <si>
    <t>ขององค์การบริหารส่วนตำบลต้นผึ้ง  ประจำปีงบประมาณ  พ.ศ.  2560</t>
  </si>
  <si>
    <t>ตามมาตรา  35  แห่งพระราชบัญญัติบริหารงานบุคคลส่วนท้องถิ่น  พ.ศ.  2542</t>
  </si>
  <si>
    <t>เงินวิทยะฐานะ</t>
  </si>
  <si>
    <t>หักค่าใช้จ่ายเงินเดือน ค่าครองสวัสดิการของศูนย์พัฒนาเด็กเล็ก</t>
  </si>
  <si>
    <t>(10,626,320x100/41,198,000)</t>
  </si>
  <si>
    <t>งบประมาณรายจ่ายประจำปีงบประมาณ พ.ศ. 2560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</si>
</sst>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6"/>
      <color theme="1"/>
      <name val="TH SarabunPSK"/>
      <family val="2"/>
    </font>
    <font>
      <sz val="7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25"/>
      <color theme="1"/>
      <name val="TH SarabunPSK"/>
      <family val="2"/>
    </font>
    <font>
      <b/>
      <u/>
      <sz val="15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2.5"/>
      <color theme="1"/>
      <name val="TH SarabunPSK"/>
      <family val="2"/>
    </font>
    <font>
      <sz val="12.5"/>
      <color theme="1"/>
      <name val="TH SarabunPSK"/>
      <family val="2"/>
    </font>
    <font>
      <sz val="12.5"/>
      <name val="TH SarabunPSK"/>
      <family val="2"/>
    </font>
    <font>
      <b/>
      <sz val="13"/>
      <color rgb="FFFF0000"/>
      <name val="TH SarabunPSK"/>
      <family val="2"/>
    </font>
    <font>
      <b/>
      <sz val="13"/>
      <color theme="1"/>
      <name val="TH SarabunPSK"/>
      <family val="2"/>
    </font>
    <font>
      <b/>
      <sz val="13"/>
      <name val="TH SarabunPSK"/>
      <family val="2"/>
    </font>
    <font>
      <b/>
      <sz val="45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1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0" xfId="0" applyNumberFormat="1" applyFont="1"/>
    <xf numFmtId="0" fontId="3" fillId="0" borderId="0" xfId="0" applyFont="1"/>
    <xf numFmtId="43" fontId="2" fillId="0" borderId="0" xfId="1" applyFont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43" fontId="2" fillId="0" borderId="7" xfId="1" applyFont="1" applyBorder="1"/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2" xfId="0" applyFont="1" applyBorder="1"/>
    <xf numFmtId="43" fontId="3" fillId="0" borderId="2" xfId="1" applyFont="1" applyBorder="1"/>
    <xf numFmtId="0" fontId="2" fillId="0" borderId="0" xfId="0" applyFont="1" applyAlignment="1">
      <alignment horizontal="left" indent="1"/>
    </xf>
    <xf numFmtId="43" fontId="2" fillId="0" borderId="2" xfId="1" applyFont="1" applyBorder="1"/>
    <xf numFmtId="43" fontId="2" fillId="0" borderId="3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14" xfId="1" applyFont="1" applyBorder="1"/>
    <xf numFmtId="0" fontId="3" fillId="0" borderId="3" xfId="0" applyFont="1" applyBorder="1"/>
    <xf numFmtId="43" fontId="3" fillId="0" borderId="3" xfId="1" applyFont="1" applyBorder="1"/>
    <xf numFmtId="43" fontId="3" fillId="0" borderId="0" xfId="1" applyFont="1"/>
    <xf numFmtId="43" fontId="3" fillId="0" borderId="6" xfId="1" applyFont="1" applyBorder="1"/>
    <xf numFmtId="0" fontId="2" fillId="0" borderId="7" xfId="0" applyFont="1" applyBorder="1" applyAlignment="1">
      <alignment horizontal="left" indent="1"/>
    </xf>
    <xf numFmtId="43" fontId="2" fillId="0" borderId="7" xfId="0" applyNumberFormat="1" applyFont="1" applyBorder="1"/>
    <xf numFmtId="43" fontId="3" fillId="0" borderId="3" xfId="0" applyNumberFormat="1" applyFont="1" applyBorder="1"/>
    <xf numFmtId="0" fontId="2" fillId="0" borderId="12" xfId="0" applyFont="1" applyBorder="1" applyAlignment="1">
      <alignment horizontal="left" indent="2"/>
    </xf>
    <xf numFmtId="0" fontId="3" fillId="0" borderId="12" xfId="0" applyFont="1" applyBorder="1"/>
    <xf numFmtId="0" fontId="3" fillId="0" borderId="1" xfId="0" applyFont="1" applyBorder="1"/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0" xfId="0" applyFont="1" applyBorder="1"/>
    <xf numFmtId="0" fontId="4" fillId="0" borderId="0" xfId="0" applyFont="1"/>
    <xf numFmtId="187" fontId="4" fillId="0" borderId="0" xfId="1" applyNumberFormat="1" applyFont="1"/>
    <xf numFmtId="0" fontId="4" fillId="0" borderId="0" xfId="0" applyFont="1" applyAlignment="1">
      <alignment horizontal="left" indent="2"/>
    </xf>
    <xf numFmtId="43" fontId="2" fillId="0" borderId="0" xfId="0" applyNumberFormat="1" applyFont="1" applyBorder="1"/>
    <xf numFmtId="0" fontId="3" fillId="0" borderId="0" xfId="0" applyFont="1" applyBorder="1"/>
    <xf numFmtId="0" fontId="2" fillId="0" borderId="14" xfId="0" applyFont="1" applyBorder="1"/>
    <xf numFmtId="43" fontId="3" fillId="0" borderId="0" xfId="1" applyFont="1" applyBorder="1"/>
    <xf numFmtId="0" fontId="5" fillId="0" borderId="0" xfId="0" applyFont="1"/>
    <xf numFmtId="43" fontId="5" fillId="0" borderId="0" xfId="1" applyFont="1"/>
    <xf numFmtId="0" fontId="6" fillId="0" borderId="0" xfId="0" applyFont="1"/>
    <xf numFmtId="0" fontId="2" fillId="0" borderId="13" xfId="0" applyFont="1" applyBorder="1"/>
    <xf numFmtId="0" fontId="7" fillId="0" borderId="0" xfId="0" applyFont="1"/>
    <xf numFmtId="0" fontId="8" fillId="0" borderId="0" xfId="0" applyFont="1"/>
    <xf numFmtId="43" fontId="8" fillId="0" borderId="0" xfId="1" applyFont="1"/>
    <xf numFmtId="0" fontId="2" fillId="0" borderId="0" xfId="0" applyFont="1" applyAlignment="1">
      <alignment horizontal="center"/>
    </xf>
    <xf numFmtId="43" fontId="2" fillId="0" borderId="0" xfId="1" quotePrefix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0" fillId="0" borderId="0" xfId="0" applyFont="1"/>
    <xf numFmtId="0" fontId="11" fillId="0" borderId="0" xfId="0" applyFont="1"/>
    <xf numFmtId="43" fontId="11" fillId="0" borderId="0" xfId="1" applyFont="1"/>
    <xf numFmtId="0" fontId="10" fillId="0" borderId="1" xfId="0" applyFont="1" applyBorder="1" applyAlignment="1">
      <alignment horizontal="center"/>
    </xf>
    <xf numFmtId="0" fontId="10" fillId="0" borderId="2" xfId="0" applyFont="1" applyBorder="1"/>
    <xf numFmtId="43" fontId="10" fillId="0" borderId="1" xfId="1" applyFont="1" applyBorder="1" applyAlignment="1">
      <alignment horizontal="center"/>
    </xf>
    <xf numFmtId="43" fontId="10" fillId="0" borderId="2" xfId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10" fillId="0" borderId="3" xfId="1" applyFont="1" applyBorder="1"/>
    <xf numFmtId="0" fontId="10" fillId="0" borderId="16" xfId="0" applyFont="1" applyBorder="1"/>
    <xf numFmtId="43" fontId="10" fillId="0" borderId="16" xfId="1" applyFont="1" applyBorder="1"/>
    <xf numFmtId="0" fontId="11" fillId="0" borderId="17" xfId="0" applyFont="1" applyBorder="1" applyAlignment="1">
      <alignment horizontal="left" indent="2"/>
    </xf>
    <xf numFmtId="43" fontId="11" fillId="0" borderId="17" xfId="1" applyFont="1" applyBorder="1"/>
    <xf numFmtId="0" fontId="10" fillId="0" borderId="17" xfId="0" applyFont="1" applyBorder="1"/>
    <xf numFmtId="43" fontId="10" fillId="0" borderId="17" xfId="1" applyFont="1" applyBorder="1"/>
    <xf numFmtId="0" fontId="12" fillId="0" borderId="0" xfId="0" applyFont="1"/>
    <xf numFmtId="43" fontId="12" fillId="0" borderId="0" xfId="1" applyFont="1"/>
    <xf numFmtId="0" fontId="2" fillId="0" borderId="0" xfId="0" applyFont="1" applyAlignment="1">
      <alignment horizontal="left" indent="17"/>
    </xf>
    <xf numFmtId="0" fontId="2" fillId="0" borderId="0" xfId="0" applyFont="1" applyAlignment="1">
      <alignment horizontal="left"/>
    </xf>
    <xf numFmtId="0" fontId="3" fillId="0" borderId="14" xfId="0" applyFont="1" applyBorder="1"/>
    <xf numFmtId="0" fontId="2" fillId="0" borderId="2" xfId="0" applyFont="1" applyBorder="1" applyAlignment="1">
      <alignment horizontal="left" indent="2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43" fontId="3" fillId="0" borderId="16" xfId="1" applyFont="1" applyBorder="1"/>
    <xf numFmtId="0" fontId="2" fillId="0" borderId="17" xfId="0" applyFont="1" applyBorder="1" applyAlignment="1">
      <alignment horizontal="left" indent="2"/>
    </xf>
    <xf numFmtId="43" fontId="2" fillId="0" borderId="17" xfId="1" applyFont="1" applyBorder="1"/>
    <xf numFmtId="0" fontId="3" fillId="0" borderId="17" xfId="0" applyFont="1" applyBorder="1"/>
    <xf numFmtId="43" fontId="3" fillId="0" borderId="17" xfId="1" applyFont="1" applyBorder="1"/>
    <xf numFmtId="0" fontId="13" fillId="0" borderId="0" xfId="0" applyFont="1"/>
    <xf numFmtId="43" fontId="13" fillId="0" borderId="0" xfId="1" applyFont="1"/>
    <xf numFmtId="187" fontId="2" fillId="0" borderId="0" xfId="1" applyNumberFormat="1" applyFont="1"/>
    <xf numFmtId="187" fontId="3" fillId="0" borderId="0" xfId="1" applyNumberFormat="1" applyFont="1"/>
    <xf numFmtId="0" fontId="2" fillId="0" borderId="0" xfId="0" applyFont="1" applyBorder="1" applyAlignment="1">
      <alignment horizontal="left" indent="1"/>
    </xf>
    <xf numFmtId="0" fontId="14" fillId="0" borderId="0" xfId="0" applyFont="1"/>
    <xf numFmtId="0" fontId="15" fillId="0" borderId="0" xfId="0" applyFont="1"/>
    <xf numFmtId="187" fontId="2" fillId="0" borderId="2" xfId="1" applyNumberFormat="1" applyFont="1" applyBorder="1"/>
    <xf numFmtId="187" fontId="2" fillId="0" borderId="1" xfId="1" applyNumberFormat="1" applyFont="1" applyBorder="1" applyAlignment="1">
      <alignment horizontal="center"/>
    </xf>
    <xf numFmtId="187" fontId="2" fillId="0" borderId="7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0" fontId="2" fillId="0" borderId="16" xfId="0" applyFont="1" applyBorder="1"/>
    <xf numFmtId="187" fontId="2" fillId="0" borderId="16" xfId="1" applyNumberFormat="1" applyFont="1" applyBorder="1"/>
    <xf numFmtId="0" fontId="2" fillId="0" borderId="17" xfId="0" applyFont="1" applyBorder="1"/>
    <xf numFmtId="187" fontId="2" fillId="0" borderId="17" xfId="1" applyNumberFormat="1" applyFont="1" applyBorder="1"/>
    <xf numFmtId="187" fontId="2" fillId="0" borderId="18" xfId="1" applyNumberFormat="1" applyFont="1" applyBorder="1"/>
    <xf numFmtId="187" fontId="2" fillId="0" borderId="0" xfId="1" applyNumberFormat="1" applyFont="1" applyBorder="1" applyAlignment="1">
      <alignment horizontal="center"/>
    </xf>
    <xf numFmtId="187" fontId="2" fillId="0" borderId="0" xfId="1" applyNumberFormat="1" applyFont="1" applyBorder="1"/>
    <xf numFmtId="187" fontId="2" fillId="0" borderId="0" xfId="1" applyNumberFormat="1" applyFont="1" applyBorder="1" applyAlignment="1"/>
    <xf numFmtId="187" fontId="16" fillId="0" borderId="7" xfId="1" applyNumberFormat="1" applyFont="1" applyBorder="1" applyAlignment="1">
      <alignment horizontal="center"/>
    </xf>
    <xf numFmtId="187" fontId="14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7" fillId="0" borderId="0" xfId="0" applyFont="1"/>
    <xf numFmtId="0" fontId="2" fillId="0" borderId="7" xfId="0" applyFont="1" applyBorder="1" applyAlignment="1">
      <alignment horizontal="left" indent="2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indent="2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15" fillId="0" borderId="5" xfId="1" applyFont="1" applyBorder="1"/>
    <xf numFmtId="43" fontId="15" fillId="0" borderId="6" xfId="1" applyFont="1" applyBorder="1"/>
    <xf numFmtId="43" fontId="15" fillId="0" borderId="3" xfId="1" applyFont="1" applyBorder="1" applyAlignment="1">
      <alignment horizontal="center"/>
    </xf>
    <xf numFmtId="0" fontId="15" fillId="0" borderId="4" xfId="0" applyFont="1" applyBorder="1" applyAlignment="1">
      <alignment horizontal="right"/>
    </xf>
    <xf numFmtId="43" fontId="3" fillId="0" borderId="5" xfId="1" applyFont="1" applyBorder="1"/>
    <xf numFmtId="0" fontId="3" fillId="0" borderId="19" xfId="0" applyFont="1" applyBorder="1"/>
    <xf numFmtId="43" fontId="3" fillId="0" borderId="20" xfId="1" applyFont="1" applyBorder="1"/>
    <xf numFmtId="43" fontId="3" fillId="0" borderId="21" xfId="1" applyFont="1" applyBorder="1"/>
    <xf numFmtId="0" fontId="2" fillId="0" borderId="22" xfId="0" applyFont="1" applyBorder="1" applyAlignment="1">
      <alignment horizontal="left" indent="2"/>
    </xf>
    <xf numFmtId="43" fontId="2" fillId="0" borderId="23" xfId="1" applyFont="1" applyBorder="1"/>
    <xf numFmtId="43" fontId="2" fillId="0" borderId="24" xfId="1" applyFont="1" applyBorder="1"/>
    <xf numFmtId="0" fontId="3" fillId="0" borderId="22" xfId="0" applyFont="1" applyBorder="1"/>
    <xf numFmtId="43" fontId="3" fillId="0" borderId="23" xfId="1" applyFont="1" applyBorder="1"/>
    <xf numFmtId="43" fontId="3" fillId="0" borderId="24" xfId="1" applyFont="1" applyBorder="1"/>
    <xf numFmtId="43" fontId="3" fillId="0" borderId="0" xfId="1" applyFont="1" applyBorder="1" applyAlignment="1">
      <alignment vertical="center"/>
    </xf>
    <xf numFmtId="43" fontId="2" fillId="0" borderId="0" xfId="1" applyFont="1" applyBorder="1"/>
    <xf numFmtId="0" fontId="3" fillId="0" borderId="7" xfId="0" applyFont="1" applyBorder="1" applyAlignment="1">
      <alignment horizontal="right"/>
    </xf>
    <xf numFmtId="43" fontId="3" fillId="0" borderId="7" xfId="1" applyFont="1" applyBorder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2" fillId="0" borderId="0" xfId="0" applyFont="1" applyAlignment="1"/>
    <xf numFmtId="0" fontId="11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>
      <alignment horizontal="left"/>
    </xf>
    <xf numFmtId="187" fontId="2" fillId="0" borderId="0" xfId="1" applyNumberFormat="1" applyFont="1" applyAlignment="1">
      <alignment horizontal="left"/>
    </xf>
    <xf numFmtId="0" fontId="9" fillId="0" borderId="0" xfId="0" applyFont="1"/>
    <xf numFmtId="0" fontId="2" fillId="0" borderId="23" xfId="0" applyFont="1" applyBorder="1"/>
    <xf numFmtId="0" fontId="2" fillId="0" borderId="24" xfId="0" applyFont="1" applyBorder="1"/>
    <xf numFmtId="0" fontId="2" fillId="0" borderId="22" xfId="0" applyFont="1" applyBorder="1"/>
    <xf numFmtId="0" fontId="3" fillId="0" borderId="0" xfId="0" applyFont="1" applyAlignment="1">
      <alignment horizontal="center"/>
    </xf>
    <xf numFmtId="0" fontId="19" fillId="0" borderId="22" xfId="0" applyFont="1" applyBorder="1"/>
    <xf numFmtId="0" fontId="19" fillId="0" borderId="23" xfId="0" applyFont="1" applyBorder="1"/>
    <xf numFmtId="0" fontId="19" fillId="0" borderId="24" xfId="0" applyFont="1" applyBorder="1"/>
    <xf numFmtId="43" fontId="19" fillId="0" borderId="17" xfId="1" applyFont="1" applyBorder="1"/>
    <xf numFmtId="0" fontId="19" fillId="0" borderId="0" xfId="0" applyFont="1"/>
    <xf numFmtId="43" fontId="2" fillId="0" borderId="22" xfId="1" applyFont="1" applyBorder="1"/>
    <xf numFmtId="43" fontId="19" fillId="0" borderId="22" xfId="1" applyFont="1" applyBorder="1"/>
    <xf numFmtId="43" fontId="19" fillId="0" borderId="24" xfId="1" applyFont="1" applyBorder="1"/>
    <xf numFmtId="0" fontId="3" fillId="0" borderId="10" xfId="0" applyFont="1" applyFill="1" applyBorder="1"/>
    <xf numFmtId="0" fontId="3" fillId="0" borderId="9" xfId="0" applyFont="1" applyFill="1" applyBorder="1"/>
    <xf numFmtId="0" fontId="3" fillId="0" borderId="13" xfId="0" applyFont="1" applyFill="1" applyBorder="1"/>
    <xf numFmtId="0" fontId="3" fillId="0" borderId="11" xfId="0" applyFont="1" applyFill="1" applyBorder="1"/>
    <xf numFmtId="0" fontId="3" fillId="0" borderId="8" xfId="0" applyFont="1" applyFill="1" applyBorder="1"/>
    <xf numFmtId="0" fontId="3" fillId="0" borderId="15" xfId="0" applyFont="1" applyFill="1" applyBorder="1"/>
    <xf numFmtId="43" fontId="3" fillId="0" borderId="3" xfId="1" applyFont="1" applyFill="1" applyBorder="1" applyAlignment="1">
      <alignment horizontal="center"/>
    </xf>
    <xf numFmtId="187" fontId="3" fillId="0" borderId="0" xfId="1" applyNumberFormat="1" applyFont="1" applyBorder="1"/>
    <xf numFmtId="187" fontId="19" fillId="0" borderId="0" xfId="1" applyNumberFormat="1" applyFont="1"/>
    <xf numFmtId="43" fontId="2" fillId="0" borderId="29" xfId="1" applyFont="1" applyBorder="1"/>
    <xf numFmtId="43" fontId="2" fillId="0" borderId="30" xfId="1" applyFont="1" applyBorder="1"/>
    <xf numFmtId="43" fontId="3" fillId="0" borderId="19" xfId="1" applyFont="1" applyBorder="1"/>
    <xf numFmtId="43" fontId="3" fillId="0" borderId="22" xfId="1" applyFont="1" applyBorder="1"/>
    <xf numFmtId="187" fontId="11" fillId="0" borderId="0" xfId="1" applyNumberFormat="1" applyFont="1" applyAlignment="1">
      <alignment horizontal="center"/>
    </xf>
    <xf numFmtId="187" fontId="10" fillId="0" borderId="0" xfId="1" applyNumberFormat="1" applyFont="1" applyAlignment="1">
      <alignment horizontal="left"/>
    </xf>
    <xf numFmtId="187" fontId="11" fillId="0" borderId="0" xfId="1" applyNumberFormat="1" applyFont="1" applyAlignment="1">
      <alignment horizontal="left"/>
    </xf>
    <xf numFmtId="0" fontId="3" fillId="0" borderId="23" xfId="0" applyFont="1" applyBorder="1"/>
    <xf numFmtId="0" fontId="3" fillId="0" borderId="24" xfId="0" applyFont="1" applyBorder="1"/>
    <xf numFmtId="43" fontId="3" fillId="0" borderId="26" xfId="1" applyFont="1" applyBorder="1"/>
    <xf numFmtId="0" fontId="3" fillId="0" borderId="28" xfId="0" applyFont="1" applyBorder="1"/>
    <xf numFmtId="0" fontId="3" fillId="0" borderId="25" xfId="0" applyFont="1" applyBorder="1"/>
    <xf numFmtId="0" fontId="3" fillId="0" borderId="26" xfId="0" applyFont="1" applyBorder="1"/>
    <xf numFmtId="43" fontId="3" fillId="0" borderId="27" xfId="1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43" fontId="6" fillId="0" borderId="17" xfId="1" applyFont="1" applyBorder="1"/>
    <xf numFmtId="43" fontId="6" fillId="0" borderId="22" xfId="1" applyFont="1" applyBorder="1"/>
    <xf numFmtId="43" fontId="6" fillId="0" borderId="24" xfId="1" applyFont="1" applyBorder="1"/>
    <xf numFmtId="187" fontId="6" fillId="0" borderId="0" xfId="1" applyNumberFormat="1" applyFont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43" fontId="7" fillId="0" borderId="17" xfId="1" applyFont="1" applyBorder="1"/>
    <xf numFmtId="43" fontId="7" fillId="0" borderId="22" xfId="1" applyFont="1" applyBorder="1"/>
    <xf numFmtId="43" fontId="7" fillId="0" borderId="24" xfId="1" applyFont="1" applyBorder="1"/>
    <xf numFmtId="187" fontId="7" fillId="0" borderId="0" xfId="1" applyNumberFormat="1" applyFont="1"/>
    <xf numFmtId="0" fontId="3" fillId="0" borderId="23" xfId="0" quotePrefix="1" applyFont="1" applyBorder="1"/>
    <xf numFmtId="0" fontId="20" fillId="0" borderId="22" xfId="0" applyFont="1" applyBorder="1"/>
    <xf numFmtId="0" fontId="20" fillId="0" borderId="23" xfId="0" applyFont="1" applyBorder="1"/>
    <xf numFmtId="0" fontId="20" fillId="0" borderId="24" xfId="0" applyFont="1" applyBorder="1"/>
    <xf numFmtId="43" fontId="20" fillId="0" borderId="17" xfId="1" applyFont="1" applyBorder="1"/>
    <xf numFmtId="43" fontId="20" fillId="0" borderId="22" xfId="1" applyFont="1" applyBorder="1"/>
    <xf numFmtId="43" fontId="20" fillId="0" borderId="24" xfId="1" applyFont="1" applyBorder="1"/>
    <xf numFmtId="0" fontId="20" fillId="0" borderId="0" xfId="0" applyFont="1"/>
    <xf numFmtId="187" fontId="20" fillId="0" borderId="0" xfId="1" applyNumberFormat="1" applyFont="1"/>
    <xf numFmtId="0" fontId="21" fillId="0" borderId="10" xfId="0" applyFont="1" applyBorder="1" applyAlignment="1">
      <alignment horizontal="right"/>
    </xf>
    <xf numFmtId="187" fontId="21" fillId="0" borderId="1" xfId="1" applyNumberFormat="1" applyFont="1" applyBorder="1" applyAlignment="1">
      <alignment horizontal="center"/>
    </xf>
    <xf numFmtId="187" fontId="21" fillId="0" borderId="13" xfId="1" applyNumberFormat="1" applyFont="1" applyBorder="1" applyAlignment="1">
      <alignment horizontal="center"/>
    </xf>
    <xf numFmtId="0" fontId="21" fillId="0" borderId="0" xfId="0" applyFont="1"/>
    <xf numFmtId="0" fontId="21" fillId="0" borderId="12" xfId="0" applyFont="1" applyBorder="1" applyAlignment="1">
      <alignment horizontal="center"/>
    </xf>
    <xf numFmtId="187" fontId="21" fillId="0" borderId="7" xfId="1" applyNumberFormat="1" applyFont="1" applyBorder="1" applyAlignment="1">
      <alignment horizontal="center"/>
    </xf>
    <xf numFmtId="187" fontId="21" fillId="0" borderId="14" xfId="1" applyNumberFormat="1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187" fontId="21" fillId="0" borderId="2" xfId="1" applyNumberFormat="1" applyFont="1" applyBorder="1" applyAlignment="1">
      <alignment horizontal="center"/>
    </xf>
    <xf numFmtId="187" fontId="21" fillId="0" borderId="15" xfId="1" applyNumberFormat="1" applyFont="1" applyBorder="1" applyAlignment="1">
      <alignment horizontal="center"/>
    </xf>
    <xf numFmtId="0" fontId="21" fillId="0" borderId="12" xfId="0" applyFont="1" applyBorder="1"/>
    <xf numFmtId="187" fontId="22" fillId="0" borderId="12" xfId="1" applyNumberFormat="1" applyFont="1" applyBorder="1"/>
    <xf numFmtId="0" fontId="22" fillId="0" borderId="12" xfId="0" applyFont="1" applyBorder="1"/>
    <xf numFmtId="0" fontId="22" fillId="0" borderId="0" xfId="0" applyFont="1"/>
    <xf numFmtId="0" fontId="22" fillId="0" borderId="12" xfId="0" applyFont="1" applyBorder="1" applyAlignment="1">
      <alignment horizontal="left" indent="2"/>
    </xf>
    <xf numFmtId="0" fontId="21" fillId="0" borderId="4" xfId="0" applyFont="1" applyBorder="1" applyAlignment="1">
      <alignment horizontal="right" indent="2"/>
    </xf>
    <xf numFmtId="187" fontId="21" fillId="0" borderId="4" xfId="1" applyNumberFormat="1" applyFont="1" applyBorder="1"/>
    <xf numFmtId="187" fontId="21" fillId="0" borderId="3" xfId="1" applyNumberFormat="1" applyFont="1" applyBorder="1"/>
    <xf numFmtId="0" fontId="23" fillId="0" borderId="12" xfId="0" applyFont="1" applyBorder="1"/>
    <xf numFmtId="0" fontId="23" fillId="0" borderId="0" xfId="0" applyFont="1"/>
    <xf numFmtId="0" fontId="21" fillId="0" borderId="19" xfId="0" applyFont="1" applyBorder="1"/>
    <xf numFmtId="187" fontId="21" fillId="0" borderId="19" xfId="1" applyNumberFormat="1" applyFont="1" applyBorder="1"/>
    <xf numFmtId="187" fontId="21" fillId="0" borderId="16" xfId="1" applyNumberFormat="1" applyFont="1" applyBorder="1"/>
    <xf numFmtId="0" fontId="21" fillId="0" borderId="22" xfId="0" applyFont="1" applyBorder="1"/>
    <xf numFmtId="187" fontId="21" fillId="0" borderId="22" xfId="1" applyNumberFormat="1" applyFont="1" applyBorder="1"/>
    <xf numFmtId="187" fontId="21" fillId="0" borderId="17" xfId="1" applyNumberFormat="1" applyFont="1" applyBorder="1"/>
    <xf numFmtId="0" fontId="22" fillId="0" borderId="22" xfId="0" applyFont="1" applyBorder="1" applyAlignment="1">
      <alignment horizontal="left" indent="1"/>
    </xf>
    <xf numFmtId="187" fontId="22" fillId="0" borderId="22" xfId="1" applyNumberFormat="1" applyFont="1" applyBorder="1"/>
    <xf numFmtId="187" fontId="22" fillId="0" borderId="17" xfId="1" applyNumberFormat="1" applyFont="1" applyBorder="1"/>
    <xf numFmtId="0" fontId="22" fillId="0" borderId="22" xfId="0" quotePrefix="1" applyFont="1" applyBorder="1" applyAlignment="1">
      <alignment horizontal="left" indent="2"/>
    </xf>
    <xf numFmtId="0" fontId="23" fillId="0" borderId="22" xfId="0" quotePrefix="1" applyFont="1" applyBorder="1" applyAlignment="1">
      <alignment horizontal="left" indent="2"/>
    </xf>
    <xf numFmtId="187" fontId="23" fillId="0" borderId="22" xfId="1" applyNumberFormat="1" applyFont="1" applyBorder="1"/>
    <xf numFmtId="187" fontId="23" fillId="0" borderId="17" xfId="1" applyNumberFormat="1" applyFont="1" applyBorder="1"/>
    <xf numFmtId="0" fontId="22" fillId="0" borderId="22" xfId="0" applyFont="1" applyBorder="1" applyAlignment="1">
      <alignment horizontal="left" indent="2"/>
    </xf>
    <xf numFmtId="43" fontId="19" fillId="0" borderId="3" xfId="1" applyFont="1" applyBorder="1"/>
    <xf numFmtId="43" fontId="19" fillId="0" borderId="6" xfId="1" applyFont="1" applyBorder="1"/>
    <xf numFmtId="43" fontId="2" fillId="0" borderId="27" xfId="1" applyFont="1" applyBorder="1"/>
    <xf numFmtId="0" fontId="3" fillId="0" borderId="0" xfId="0" applyFont="1" applyAlignment="1">
      <alignment horizontal="left" indent="4"/>
    </xf>
    <xf numFmtId="0" fontId="3" fillId="0" borderId="0" xfId="0" applyFont="1" applyAlignment="1">
      <alignment horizontal="left" indent="6"/>
    </xf>
    <xf numFmtId="0" fontId="3" fillId="0" borderId="0" xfId="0" applyFont="1" applyAlignment="1">
      <alignment horizontal="left" indent="21"/>
    </xf>
    <xf numFmtId="0" fontId="3" fillId="0" borderId="0" xfId="0" applyFont="1" applyAlignment="1">
      <alignment horizontal="left" indent="19"/>
    </xf>
    <xf numFmtId="43" fontId="2" fillId="0" borderId="18" xfId="1" applyFont="1" applyBorder="1"/>
    <xf numFmtId="43" fontId="17" fillId="0" borderId="0" xfId="1" applyFont="1"/>
    <xf numFmtId="0" fontId="10" fillId="0" borderId="7" xfId="0" applyFont="1" applyBorder="1" applyAlignment="1">
      <alignment horizontal="right"/>
    </xf>
    <xf numFmtId="43" fontId="10" fillId="0" borderId="7" xfId="1" applyFont="1" applyBorder="1"/>
    <xf numFmtId="0" fontId="10" fillId="0" borderId="17" xfId="0" applyFont="1" applyBorder="1" applyAlignment="1">
      <alignment horizontal="right"/>
    </xf>
    <xf numFmtId="43" fontId="3" fillId="0" borderId="4" xfId="1" applyFont="1" applyBorder="1"/>
    <xf numFmtId="0" fontId="2" fillId="0" borderId="0" xfId="0" applyFont="1" applyBorder="1" applyAlignment="1">
      <alignment horizontal="right"/>
    </xf>
    <xf numFmtId="0" fontId="3" fillId="0" borderId="27" xfId="0" applyFont="1" applyBorder="1"/>
    <xf numFmtId="43" fontId="3" fillId="0" borderId="25" xfId="1" applyFont="1" applyBorder="1"/>
    <xf numFmtId="0" fontId="2" fillId="0" borderId="29" xfId="0" applyFont="1" applyBorder="1" applyAlignment="1">
      <alignment horizontal="left" indent="2"/>
    </xf>
    <xf numFmtId="43" fontId="2" fillId="0" borderId="33" xfId="1" applyFont="1" applyBorder="1"/>
    <xf numFmtId="0" fontId="2" fillId="0" borderId="18" xfId="0" applyFont="1" applyBorder="1" applyAlignment="1">
      <alignment horizontal="left" indent="2"/>
    </xf>
    <xf numFmtId="43" fontId="2" fillId="0" borderId="31" xfId="1" applyFont="1" applyBorder="1"/>
    <xf numFmtId="43" fontId="2" fillId="0" borderId="32" xfId="1" applyFont="1" applyBorder="1"/>
    <xf numFmtId="43" fontId="3" fillId="0" borderId="28" xfId="1" applyFont="1" applyBorder="1"/>
    <xf numFmtId="0" fontId="2" fillId="0" borderId="34" xfId="0" applyFont="1" applyBorder="1" applyAlignment="1">
      <alignment horizontal="left" indent="2"/>
    </xf>
    <xf numFmtId="43" fontId="2" fillId="0" borderId="34" xfId="1" applyFont="1" applyBorder="1"/>
    <xf numFmtId="0" fontId="2" fillId="0" borderId="34" xfId="0" applyFont="1" applyBorder="1"/>
    <xf numFmtId="0" fontId="2" fillId="0" borderId="31" xfId="0" applyFont="1" applyBorder="1"/>
    <xf numFmtId="0" fontId="2" fillId="0" borderId="32" xfId="0" applyFont="1" applyBorder="1"/>
    <xf numFmtId="0" fontId="19" fillId="0" borderId="4" xfId="0" applyFont="1" applyBorder="1"/>
    <xf numFmtId="0" fontId="19" fillId="0" borderId="5" xfId="0" applyFont="1" applyBorder="1"/>
    <xf numFmtId="0" fontId="19" fillId="0" borderId="6" xfId="0" applyFont="1" applyBorder="1"/>
    <xf numFmtId="43" fontId="19" fillId="0" borderId="4" xfId="1" applyFont="1" applyBorder="1"/>
    <xf numFmtId="43" fontId="10" fillId="0" borderId="0" xfId="1" applyFont="1"/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textRotation="180"/>
    </xf>
    <xf numFmtId="0" fontId="2" fillId="0" borderId="0" xfId="0" applyFont="1" applyBorder="1" applyAlignment="1">
      <alignment textRotation="180"/>
    </xf>
    <xf numFmtId="0" fontId="6" fillId="0" borderId="0" xfId="0" applyFont="1" applyAlignment="1">
      <alignment textRotation="180"/>
    </xf>
    <xf numFmtId="0" fontId="19" fillId="0" borderId="0" xfId="0" applyFont="1" applyAlignment="1">
      <alignment textRotation="180"/>
    </xf>
    <xf numFmtId="0" fontId="7" fillId="0" borderId="0" xfId="0" applyFont="1" applyAlignment="1">
      <alignment textRotation="180"/>
    </xf>
    <xf numFmtId="0" fontId="4" fillId="0" borderId="0" xfId="0" applyFont="1" applyAlignment="1">
      <alignment textRotation="180"/>
    </xf>
    <xf numFmtId="0" fontId="21" fillId="0" borderId="12" xfId="0" applyFont="1" applyBorder="1" applyAlignment="1">
      <alignment textRotation="180"/>
    </xf>
    <xf numFmtId="0" fontId="22" fillId="0" borderId="12" xfId="0" applyFont="1" applyBorder="1" applyAlignment="1">
      <alignment textRotation="180"/>
    </xf>
    <xf numFmtId="0" fontId="2" fillId="2" borderId="17" xfId="0" applyFont="1" applyFill="1" applyBorder="1"/>
    <xf numFmtId="187" fontId="2" fillId="2" borderId="17" xfId="1" applyNumberFormat="1" applyFont="1" applyFill="1" applyBorder="1"/>
    <xf numFmtId="0" fontId="3" fillId="0" borderId="0" xfId="0" quotePrefix="1" applyFont="1"/>
    <xf numFmtId="0" fontId="3" fillId="3" borderId="3" xfId="0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43" fontId="14" fillId="0" borderId="0" xfId="1" applyFont="1"/>
    <xf numFmtId="61" fontId="14" fillId="0" borderId="0" xfId="0" applyNumberFormat="1" applyFont="1"/>
    <xf numFmtId="0" fontId="14" fillId="0" borderId="0" xfId="0" quotePrefix="1" applyFont="1"/>
    <xf numFmtId="187" fontId="2" fillId="0" borderId="7" xfId="1" applyNumberFormat="1" applyFont="1" applyBorder="1"/>
    <xf numFmtId="61" fontId="14" fillId="0" borderId="0" xfId="0" applyNumberFormat="1" applyFont="1" applyAlignment="1">
      <alignment horizontal="center"/>
    </xf>
    <xf numFmtId="61" fontId="15" fillId="0" borderId="0" xfId="0" applyNumberFormat="1" applyFont="1"/>
    <xf numFmtId="0" fontId="2" fillId="0" borderId="7" xfId="0" applyFont="1" applyBorder="1" applyAlignment="1">
      <alignment horizontal="left"/>
    </xf>
    <xf numFmtId="0" fontId="2" fillId="0" borderId="0" xfId="0" quotePrefix="1" applyFont="1" applyAlignment="1">
      <alignment horizontal="left" indent="1"/>
    </xf>
    <xf numFmtId="0" fontId="2" fillId="0" borderId="0" xfId="0" quotePrefix="1" applyFont="1"/>
    <xf numFmtId="43" fontId="19" fillId="0" borderId="16" xfId="1" applyFont="1" applyBorder="1"/>
    <xf numFmtId="43" fontId="2" fillId="0" borderId="25" xfId="1" applyFont="1" applyBorder="1"/>
    <xf numFmtId="43" fontId="2" fillId="0" borderId="26" xfId="1" applyFont="1" applyBorder="1"/>
    <xf numFmtId="0" fontId="2" fillId="0" borderId="27" xfId="0" applyFont="1" applyBorder="1" applyAlignment="1">
      <alignment horizontal="left" indent="2"/>
    </xf>
    <xf numFmtId="43" fontId="2" fillId="0" borderId="28" xfId="1" applyFont="1" applyBorder="1"/>
    <xf numFmtId="0" fontId="2" fillId="0" borderId="28" xfId="0" applyFont="1" applyBorder="1" applyAlignment="1">
      <alignment horizontal="left" indent="2"/>
    </xf>
    <xf numFmtId="0" fontId="10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43" fontId="20" fillId="0" borderId="3" xfId="1" applyFont="1" applyBorder="1" applyAlignment="1">
      <alignment horizontal="center"/>
    </xf>
    <xf numFmtId="43" fontId="20" fillId="0" borderId="19" xfId="1" applyFont="1" applyBorder="1"/>
    <xf numFmtId="43" fontId="6" fillId="0" borderId="28" xfId="1" applyFont="1" applyBorder="1"/>
    <xf numFmtId="43" fontId="6" fillId="0" borderId="34" xfId="1" applyFont="1" applyBorder="1"/>
    <xf numFmtId="43" fontId="20" fillId="0" borderId="4" xfId="1" applyFont="1" applyBorder="1"/>
    <xf numFmtId="43" fontId="20" fillId="0" borderId="28" xfId="1" applyFont="1" applyBorder="1"/>
    <xf numFmtId="43" fontId="6" fillId="0" borderId="29" xfId="1" applyFont="1" applyBorder="1"/>
    <xf numFmtId="43" fontId="20" fillId="0" borderId="3" xfId="1" applyFont="1" applyBorder="1"/>
    <xf numFmtId="43" fontId="20" fillId="0" borderId="27" xfId="1" applyFont="1" applyBorder="1"/>
    <xf numFmtId="43" fontId="6" fillId="0" borderId="27" xfId="1" applyFont="1" applyBorder="1"/>
    <xf numFmtId="43" fontId="6" fillId="0" borderId="18" xfId="1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14" xfId="0" applyFont="1" applyBorder="1"/>
    <xf numFmtId="43" fontId="6" fillId="0" borderId="0" xfId="1" applyFont="1" applyBorder="1"/>
    <xf numFmtId="43" fontId="6" fillId="0" borderId="14" xfId="1" applyFont="1" applyBorder="1"/>
    <xf numFmtId="43" fontId="6" fillId="0" borderId="12" xfId="1" applyFont="1" applyBorder="1"/>
    <xf numFmtId="0" fontId="24" fillId="0" borderId="22" xfId="0" applyFont="1" applyBorder="1"/>
    <xf numFmtId="0" fontId="24" fillId="0" borderId="23" xfId="0" applyFont="1" applyBorder="1"/>
    <xf numFmtId="0" fontId="24" fillId="0" borderId="24" xfId="0" applyFont="1" applyBorder="1"/>
    <xf numFmtId="43" fontId="24" fillId="0" borderId="17" xfId="1" applyFont="1" applyBorder="1"/>
    <xf numFmtId="43" fontId="24" fillId="0" borderId="22" xfId="1" applyFont="1" applyBorder="1"/>
    <xf numFmtId="43" fontId="24" fillId="0" borderId="24" xfId="1" applyFont="1" applyBorder="1"/>
    <xf numFmtId="0" fontId="24" fillId="0" borderId="0" xfId="0" applyFont="1"/>
    <xf numFmtId="187" fontId="24" fillId="0" borderId="0" xfId="1" applyNumberFormat="1" applyFont="1"/>
    <xf numFmtId="0" fontId="25" fillId="0" borderId="22" xfId="0" applyFont="1" applyBorder="1"/>
    <xf numFmtId="0" fontId="25" fillId="0" borderId="23" xfId="0" applyFont="1" applyBorder="1"/>
    <xf numFmtId="0" fontId="25" fillId="0" borderId="24" xfId="0" applyFont="1" applyBorder="1"/>
    <xf numFmtId="43" fontId="25" fillId="0" borderId="17" xfId="1" applyFont="1" applyBorder="1"/>
    <xf numFmtId="43" fontId="25" fillId="0" borderId="22" xfId="1" applyFont="1" applyBorder="1"/>
    <xf numFmtId="43" fontId="25" fillId="0" borderId="24" xfId="1" applyFont="1" applyBorder="1"/>
    <xf numFmtId="0" fontId="25" fillId="0" borderId="0" xfId="0" applyFont="1"/>
    <xf numFmtId="187" fontId="25" fillId="0" borderId="0" xfId="1" applyNumberFormat="1" applyFont="1"/>
    <xf numFmtId="0" fontId="2" fillId="0" borderId="12" xfId="0" applyFont="1" applyBorder="1"/>
    <xf numFmtId="0" fontId="26" fillId="0" borderId="22" xfId="0" applyFont="1" applyBorder="1"/>
    <xf numFmtId="0" fontId="26" fillId="0" borderId="23" xfId="0" applyFont="1" applyBorder="1"/>
    <xf numFmtId="0" fontId="26" fillId="0" borderId="24" xfId="0" applyFont="1" applyBorder="1"/>
    <xf numFmtId="43" fontId="26" fillId="0" borderId="17" xfId="1" applyFont="1" applyBorder="1"/>
    <xf numFmtId="43" fontId="26" fillId="0" borderId="22" xfId="1" applyFont="1" applyBorder="1"/>
    <xf numFmtId="43" fontId="26" fillId="0" borderId="24" xfId="1" applyFont="1" applyBorder="1"/>
    <xf numFmtId="0" fontId="26" fillId="0" borderId="0" xfId="0" applyFont="1"/>
    <xf numFmtId="187" fontId="26" fillId="0" borderId="0" xfId="1" applyNumberFormat="1" applyFont="1"/>
    <xf numFmtId="43" fontId="3" fillId="0" borderId="2" xfId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0" fontId="3" fillId="0" borderId="0" xfId="0" applyFont="1" applyAlignment="1">
      <alignment horizontal="left" indent="9"/>
    </xf>
    <xf numFmtId="0" fontId="27" fillId="0" borderId="0" xfId="0" applyFont="1"/>
    <xf numFmtId="187" fontId="27" fillId="0" borderId="0" xfId="1" applyNumberFormat="1" applyFont="1"/>
    <xf numFmtId="43" fontId="2" fillId="0" borderId="3" xfId="0" applyNumberFormat="1" applyFont="1" applyBorder="1"/>
    <xf numFmtId="43" fontId="2" fillId="0" borderId="0" xfId="1" applyFont="1" applyBorder="1" applyAlignment="1">
      <alignment horizontal="center"/>
    </xf>
    <xf numFmtId="59" fontId="2" fillId="0" borderId="0" xfId="0" applyNumberFormat="1" applyFont="1" applyBorder="1"/>
    <xf numFmtId="43" fontId="2" fillId="0" borderId="0" xfId="1" applyNumberFormat="1" applyFont="1" applyBorder="1"/>
    <xf numFmtId="1" fontId="2" fillId="0" borderId="7" xfId="0" applyNumberFormat="1" applyFont="1" applyBorder="1" applyAlignment="1">
      <alignment horizontal="center"/>
    </xf>
    <xf numFmtId="187" fontId="2" fillId="0" borderId="14" xfId="1" applyNumberFormat="1" applyFont="1" applyBorder="1"/>
    <xf numFmtId="59" fontId="2" fillId="0" borderId="3" xfId="0" applyNumberFormat="1" applyFont="1" applyBorder="1"/>
    <xf numFmtId="187" fontId="2" fillId="0" borderId="6" xfId="1" applyNumberFormat="1" applyFont="1" applyBorder="1"/>
    <xf numFmtId="187" fontId="2" fillId="0" borderId="3" xfId="1" applyNumberFormat="1" applyFont="1" applyBorder="1"/>
    <xf numFmtId="0" fontId="3" fillId="5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0" fillId="5" borderId="0" xfId="0" applyFont="1" applyFill="1" applyAlignment="1">
      <alignment horizontal="center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3" fontId="3" fillId="0" borderId="7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/>
    </xf>
    <xf numFmtId="187" fontId="2" fillId="0" borderId="5" xfId="1" applyNumberFormat="1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187" fontId="2" fillId="0" borderId="9" xfId="1" applyNumberFormat="1" applyFont="1" applyBorder="1" applyAlignment="1">
      <alignment horizontal="center"/>
    </xf>
    <xf numFmtId="187" fontId="2" fillId="0" borderId="13" xfId="1" applyNumberFormat="1" applyFont="1" applyBorder="1" applyAlignment="1">
      <alignment horizontal="center"/>
    </xf>
    <xf numFmtId="187" fontId="2" fillId="0" borderId="11" xfId="1" applyNumberFormat="1" applyFont="1" applyBorder="1" applyAlignment="1">
      <alignment horizontal="center"/>
    </xf>
    <xf numFmtId="187" fontId="2" fillId="0" borderId="8" xfId="1" applyNumberFormat="1" applyFont="1" applyBorder="1" applyAlignment="1">
      <alignment horizontal="center"/>
    </xf>
    <xf numFmtId="187" fontId="2" fillId="0" borderId="15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76</xdr:row>
      <xdr:rowOff>7938</xdr:rowOff>
    </xdr:from>
    <xdr:to>
      <xdr:col>1</xdr:col>
      <xdr:colOff>0</xdr:colOff>
      <xdr:row>77</xdr:row>
      <xdr:rowOff>230188</xdr:rowOff>
    </xdr:to>
    <xdr:cxnSp macro="">
      <xdr:nvCxnSpPr>
        <xdr:cNvPr id="3" name="ตัวเชื่อมต่อตรง 2"/>
        <xdr:cNvCxnSpPr/>
      </xdr:nvCxnSpPr>
      <xdr:spPr>
        <a:xfrm>
          <a:off x="7938" y="9294813"/>
          <a:ext cx="219868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96</xdr:row>
      <xdr:rowOff>7938</xdr:rowOff>
    </xdr:from>
    <xdr:to>
      <xdr:col>1</xdr:col>
      <xdr:colOff>0</xdr:colOff>
      <xdr:row>98</xdr:row>
      <xdr:rowOff>230188</xdr:rowOff>
    </xdr:to>
    <xdr:cxnSp macro="">
      <xdr:nvCxnSpPr>
        <xdr:cNvPr id="4" name="ตัวเชื่อมต่อตรง 3"/>
        <xdr:cNvCxnSpPr/>
      </xdr:nvCxnSpPr>
      <xdr:spPr>
        <a:xfrm>
          <a:off x="7938" y="19581813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110</xdr:row>
      <xdr:rowOff>7938</xdr:rowOff>
    </xdr:from>
    <xdr:to>
      <xdr:col>1</xdr:col>
      <xdr:colOff>0</xdr:colOff>
      <xdr:row>111</xdr:row>
      <xdr:rowOff>230188</xdr:rowOff>
    </xdr:to>
    <xdr:cxnSp macro="">
      <xdr:nvCxnSpPr>
        <xdr:cNvPr id="6" name="ตัวเชื่อมต่อตรง 5"/>
        <xdr:cNvCxnSpPr/>
      </xdr:nvCxnSpPr>
      <xdr:spPr>
        <a:xfrm>
          <a:off x="7938" y="19581813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126</xdr:row>
      <xdr:rowOff>7938</xdr:rowOff>
    </xdr:from>
    <xdr:to>
      <xdr:col>1</xdr:col>
      <xdr:colOff>0</xdr:colOff>
      <xdr:row>128</xdr:row>
      <xdr:rowOff>0</xdr:rowOff>
    </xdr:to>
    <xdr:cxnSp macro="">
      <xdr:nvCxnSpPr>
        <xdr:cNvPr id="7" name="ตัวเชื่อมต่อตรง 6"/>
        <xdr:cNvCxnSpPr/>
      </xdr:nvCxnSpPr>
      <xdr:spPr>
        <a:xfrm>
          <a:off x="7938" y="27979688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150</xdr:row>
      <xdr:rowOff>7938</xdr:rowOff>
    </xdr:from>
    <xdr:to>
      <xdr:col>1</xdr:col>
      <xdr:colOff>0</xdr:colOff>
      <xdr:row>152</xdr:row>
      <xdr:rowOff>0</xdr:rowOff>
    </xdr:to>
    <xdr:cxnSp macro="">
      <xdr:nvCxnSpPr>
        <xdr:cNvPr id="8" name="ตัวเชื่อมต่อตรง 7"/>
        <xdr:cNvCxnSpPr/>
      </xdr:nvCxnSpPr>
      <xdr:spPr>
        <a:xfrm>
          <a:off x="7938" y="19581813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138</xdr:row>
      <xdr:rowOff>7938</xdr:rowOff>
    </xdr:from>
    <xdr:to>
      <xdr:col>1</xdr:col>
      <xdr:colOff>0</xdr:colOff>
      <xdr:row>140</xdr:row>
      <xdr:rowOff>0</xdr:rowOff>
    </xdr:to>
    <xdr:cxnSp macro="">
      <xdr:nvCxnSpPr>
        <xdr:cNvPr id="11" name="ตัวเชื่อมต่อตรง 10"/>
        <xdr:cNvCxnSpPr/>
      </xdr:nvCxnSpPr>
      <xdr:spPr>
        <a:xfrm>
          <a:off x="7938" y="41965563"/>
          <a:ext cx="2420937" cy="698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160</xdr:row>
      <xdr:rowOff>7938</xdr:rowOff>
    </xdr:from>
    <xdr:to>
      <xdr:col>1</xdr:col>
      <xdr:colOff>0</xdr:colOff>
      <xdr:row>161</xdr:row>
      <xdr:rowOff>230188</xdr:rowOff>
    </xdr:to>
    <xdr:cxnSp macro="">
      <xdr:nvCxnSpPr>
        <xdr:cNvPr id="12" name="ตัวเชื่อมต่อตรง 11"/>
        <xdr:cNvCxnSpPr/>
      </xdr:nvCxnSpPr>
      <xdr:spPr>
        <a:xfrm>
          <a:off x="7938" y="40298688"/>
          <a:ext cx="2420937" cy="698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170</xdr:row>
      <xdr:rowOff>7938</xdr:rowOff>
    </xdr:from>
    <xdr:to>
      <xdr:col>1</xdr:col>
      <xdr:colOff>0</xdr:colOff>
      <xdr:row>171</xdr:row>
      <xdr:rowOff>230188</xdr:rowOff>
    </xdr:to>
    <xdr:cxnSp macro="">
      <xdr:nvCxnSpPr>
        <xdr:cNvPr id="13" name="ตัวเชื่อมต่อตรง 12"/>
        <xdr:cNvCxnSpPr/>
      </xdr:nvCxnSpPr>
      <xdr:spPr>
        <a:xfrm>
          <a:off x="7938" y="19581813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187</xdr:row>
      <xdr:rowOff>7938</xdr:rowOff>
    </xdr:from>
    <xdr:to>
      <xdr:col>1</xdr:col>
      <xdr:colOff>0</xdr:colOff>
      <xdr:row>188</xdr:row>
      <xdr:rowOff>230188</xdr:rowOff>
    </xdr:to>
    <xdr:cxnSp macro="">
      <xdr:nvCxnSpPr>
        <xdr:cNvPr id="14" name="ตัวเชื่อมต่อตรง 13"/>
        <xdr:cNvCxnSpPr/>
      </xdr:nvCxnSpPr>
      <xdr:spPr>
        <a:xfrm>
          <a:off x="7938" y="36726813"/>
          <a:ext cx="2420937" cy="698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196</xdr:row>
      <xdr:rowOff>7938</xdr:rowOff>
    </xdr:from>
    <xdr:to>
      <xdr:col>1</xdr:col>
      <xdr:colOff>0</xdr:colOff>
      <xdr:row>197</xdr:row>
      <xdr:rowOff>230188</xdr:rowOff>
    </xdr:to>
    <xdr:cxnSp macro="">
      <xdr:nvCxnSpPr>
        <xdr:cNvPr id="15" name="ตัวเชื่อมต่อตรง 14"/>
        <xdr:cNvCxnSpPr/>
      </xdr:nvCxnSpPr>
      <xdr:spPr>
        <a:xfrm>
          <a:off x="7938" y="49109313"/>
          <a:ext cx="2420937" cy="460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1</xdr:row>
      <xdr:rowOff>7938</xdr:rowOff>
    </xdr:from>
    <xdr:to>
      <xdr:col>1</xdr:col>
      <xdr:colOff>0</xdr:colOff>
      <xdr:row>4</xdr:row>
      <xdr:rowOff>0</xdr:rowOff>
    </xdr:to>
    <xdr:cxnSp macro="">
      <xdr:nvCxnSpPr>
        <xdr:cNvPr id="5" name="ตัวเชื่อมต่อตรง 4"/>
        <xdr:cNvCxnSpPr/>
      </xdr:nvCxnSpPr>
      <xdr:spPr>
        <a:xfrm>
          <a:off x="7938" y="246063"/>
          <a:ext cx="1944687" cy="5635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28</xdr:row>
      <xdr:rowOff>7938</xdr:rowOff>
    </xdr:from>
    <xdr:to>
      <xdr:col>1</xdr:col>
      <xdr:colOff>0</xdr:colOff>
      <xdr:row>31</xdr:row>
      <xdr:rowOff>0</xdr:rowOff>
    </xdr:to>
    <xdr:cxnSp macro="">
      <xdr:nvCxnSpPr>
        <xdr:cNvPr id="7" name="ตัวเชื่อมต่อตรง 6"/>
        <xdr:cNvCxnSpPr/>
      </xdr:nvCxnSpPr>
      <xdr:spPr>
        <a:xfrm>
          <a:off x="7938" y="246063"/>
          <a:ext cx="2262187" cy="6588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56</xdr:row>
      <xdr:rowOff>7938</xdr:rowOff>
    </xdr:from>
    <xdr:to>
      <xdr:col>1</xdr:col>
      <xdr:colOff>0</xdr:colOff>
      <xdr:row>59</xdr:row>
      <xdr:rowOff>0</xdr:rowOff>
    </xdr:to>
    <xdr:cxnSp macro="">
      <xdr:nvCxnSpPr>
        <xdr:cNvPr id="8" name="ตัวเชื่อมต่อตรง 7"/>
        <xdr:cNvCxnSpPr/>
      </xdr:nvCxnSpPr>
      <xdr:spPr>
        <a:xfrm>
          <a:off x="7938" y="6246813"/>
          <a:ext cx="2262187" cy="6588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84</xdr:row>
      <xdr:rowOff>7938</xdr:rowOff>
    </xdr:from>
    <xdr:to>
      <xdr:col>1</xdr:col>
      <xdr:colOff>0</xdr:colOff>
      <xdr:row>87</xdr:row>
      <xdr:rowOff>0</xdr:rowOff>
    </xdr:to>
    <xdr:cxnSp macro="">
      <xdr:nvCxnSpPr>
        <xdr:cNvPr id="10" name="ตัวเชื่อมต่อตรง 9"/>
        <xdr:cNvCxnSpPr/>
      </xdr:nvCxnSpPr>
      <xdr:spPr>
        <a:xfrm>
          <a:off x="7938" y="12469813"/>
          <a:ext cx="2262187" cy="6588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112</xdr:row>
      <xdr:rowOff>7938</xdr:rowOff>
    </xdr:from>
    <xdr:to>
      <xdr:col>1</xdr:col>
      <xdr:colOff>0</xdr:colOff>
      <xdr:row>115</xdr:row>
      <xdr:rowOff>0</xdr:rowOff>
    </xdr:to>
    <xdr:cxnSp macro="">
      <xdr:nvCxnSpPr>
        <xdr:cNvPr id="11" name="ตัวเชื่อมต่อตรง 10"/>
        <xdr:cNvCxnSpPr/>
      </xdr:nvCxnSpPr>
      <xdr:spPr>
        <a:xfrm>
          <a:off x="7938" y="18692813"/>
          <a:ext cx="2262187" cy="6588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4"/>
  <sheetViews>
    <sheetView topLeftCell="A88" zoomScale="120" zoomScaleNormal="120" workbookViewId="0">
      <selection activeCell="I1" sqref="I1"/>
    </sheetView>
  </sheetViews>
  <sheetFormatPr defaultRowHeight="18.75" x14ac:dyDescent="0.3"/>
  <cols>
    <col min="1" max="1" width="6.875" style="1" customWidth="1"/>
    <col min="2" max="2" width="3.625" style="1" customWidth="1"/>
    <col min="3" max="3" width="4.5" style="1" customWidth="1"/>
    <col min="4" max="4" width="37.5" style="1" customWidth="1"/>
    <col min="5" max="5" width="5.875" style="1" customWidth="1"/>
    <col min="6" max="6" width="11.75" style="10" customWidth="1"/>
    <col min="7" max="7" width="4.25" style="1" customWidth="1"/>
    <col min="8" max="8" width="9" style="1" customWidth="1"/>
    <col min="9" max="9" width="3.625" style="1" customWidth="1"/>
    <col min="10" max="10" width="9" style="1"/>
    <col min="11" max="11" width="11.75" style="10" bestFit="1" customWidth="1"/>
    <col min="12" max="16384" width="9" style="1"/>
  </cols>
  <sheetData>
    <row r="2" spans="1:11" s="9" customFormat="1" x14ac:dyDescent="0.3">
      <c r="A2" s="104"/>
      <c r="B2" s="104"/>
      <c r="C2" s="104"/>
      <c r="D2" s="104"/>
      <c r="E2" s="104"/>
      <c r="F2" s="104"/>
      <c r="G2" s="104"/>
      <c r="H2" s="104"/>
      <c r="I2" s="104"/>
      <c r="K2" s="25"/>
    </row>
    <row r="3" spans="1:11" s="9" customFormat="1" x14ac:dyDescent="0.3">
      <c r="A3" s="104"/>
      <c r="B3" s="104"/>
      <c r="C3" s="104"/>
      <c r="D3" s="104"/>
      <c r="E3" s="104"/>
      <c r="F3" s="104"/>
      <c r="G3" s="104"/>
      <c r="H3" s="104"/>
      <c r="I3" s="104"/>
      <c r="K3" s="25"/>
    </row>
    <row r="5" spans="1:11" x14ac:dyDescent="0.3">
      <c r="B5" s="53"/>
    </row>
    <row r="6" spans="1:11" s="105" customFormat="1" ht="32.25" x14ac:dyDescent="0.5">
      <c r="A6" s="352" t="s">
        <v>372</v>
      </c>
      <c r="B6" s="352"/>
      <c r="C6" s="352"/>
      <c r="D6" s="352"/>
      <c r="E6" s="352"/>
      <c r="F6" s="352"/>
      <c r="G6" s="352"/>
      <c r="H6" s="352"/>
      <c r="I6" s="352"/>
      <c r="K6" s="238"/>
    </row>
    <row r="8" spans="1:11" s="9" customFormat="1" x14ac:dyDescent="0.3">
      <c r="F8" s="25"/>
      <c r="K8" s="25"/>
    </row>
    <row r="9" spans="1:11" s="105" customFormat="1" ht="32.25" x14ac:dyDescent="0.5">
      <c r="A9" s="352" t="s">
        <v>373</v>
      </c>
      <c r="B9" s="352"/>
      <c r="C9" s="352"/>
      <c r="D9" s="352"/>
      <c r="E9" s="352"/>
      <c r="F9" s="352"/>
      <c r="G9" s="352"/>
      <c r="H9" s="352"/>
      <c r="I9" s="352"/>
      <c r="K9" s="238"/>
    </row>
    <row r="12" spans="1:11" s="105" customFormat="1" ht="32.25" x14ac:dyDescent="0.5">
      <c r="A12" s="352" t="s">
        <v>604</v>
      </c>
      <c r="B12" s="352"/>
      <c r="C12" s="352"/>
      <c r="D12" s="352"/>
      <c r="E12" s="352"/>
      <c r="F12" s="352"/>
      <c r="G12" s="352"/>
      <c r="H12" s="352"/>
      <c r="I12" s="352"/>
      <c r="K12" s="238"/>
    </row>
    <row r="15" spans="1:11" s="105" customFormat="1" ht="32.25" x14ac:dyDescent="0.5">
      <c r="A15" s="352" t="s">
        <v>374</v>
      </c>
      <c r="B15" s="352"/>
      <c r="C15" s="352"/>
      <c r="D15" s="352"/>
      <c r="E15" s="352"/>
      <c r="F15" s="352"/>
      <c r="G15" s="352"/>
      <c r="H15" s="352"/>
      <c r="I15" s="352"/>
      <c r="K15" s="238"/>
    </row>
    <row r="16" spans="1:11" x14ac:dyDescent="0.3">
      <c r="F16" s="51"/>
      <c r="H16" s="50"/>
    </row>
    <row r="18" spans="1:11" s="105" customFormat="1" ht="32.25" x14ac:dyDescent="0.5">
      <c r="A18" s="352" t="s">
        <v>77</v>
      </c>
      <c r="B18" s="352"/>
      <c r="C18" s="352"/>
      <c r="D18" s="352"/>
      <c r="E18" s="352"/>
      <c r="F18" s="352"/>
      <c r="G18" s="352"/>
      <c r="H18" s="352"/>
      <c r="I18" s="352"/>
      <c r="K18" s="238"/>
    </row>
    <row r="20" spans="1:11" s="105" customFormat="1" ht="32.25" x14ac:dyDescent="0.5">
      <c r="A20" s="352" t="s">
        <v>375</v>
      </c>
      <c r="B20" s="352"/>
      <c r="C20" s="352"/>
      <c r="D20" s="352"/>
      <c r="E20" s="352"/>
      <c r="F20" s="352"/>
      <c r="G20" s="352"/>
      <c r="H20" s="352"/>
      <c r="I20" s="352"/>
      <c r="K20" s="238"/>
    </row>
    <row r="38" spans="1:11" s="9" customFormat="1" x14ac:dyDescent="0.3">
      <c r="A38" s="351" t="s">
        <v>202</v>
      </c>
      <c r="B38" s="351"/>
      <c r="C38" s="351"/>
      <c r="D38" s="351"/>
      <c r="E38" s="351"/>
      <c r="F38" s="351"/>
      <c r="G38" s="351"/>
      <c r="H38" s="351"/>
      <c r="I38" s="351"/>
      <c r="K38" s="25"/>
    </row>
    <row r="39" spans="1:11" s="9" customFormat="1" x14ac:dyDescent="0.3">
      <c r="A39" s="351" t="s">
        <v>605</v>
      </c>
      <c r="B39" s="351"/>
      <c r="C39" s="351"/>
      <c r="D39" s="351"/>
      <c r="E39" s="351"/>
      <c r="F39" s="351"/>
      <c r="G39" s="351"/>
      <c r="H39" s="351"/>
      <c r="I39" s="351"/>
      <c r="K39" s="25"/>
    </row>
    <row r="40" spans="1:11" x14ac:dyDescent="0.3">
      <c r="A40" s="1" t="s">
        <v>203</v>
      </c>
    </row>
    <row r="41" spans="1:11" x14ac:dyDescent="0.3">
      <c r="B41" s="53" t="s">
        <v>204</v>
      </c>
    </row>
    <row r="42" spans="1:11" x14ac:dyDescent="0.3">
      <c r="B42" s="1" t="s">
        <v>606</v>
      </c>
    </row>
    <row r="43" spans="1:11" x14ac:dyDescent="0.3">
      <c r="B43" s="1" t="s">
        <v>607</v>
      </c>
    </row>
    <row r="44" spans="1:11" s="9" customFormat="1" x14ac:dyDescent="0.3">
      <c r="B44" s="9" t="s">
        <v>225</v>
      </c>
      <c r="F44" s="25"/>
      <c r="K44" s="25"/>
    </row>
    <row r="45" spans="1:11" x14ac:dyDescent="0.3">
      <c r="C45" s="1" t="s">
        <v>205</v>
      </c>
    </row>
    <row r="46" spans="1:11" x14ac:dyDescent="0.3">
      <c r="D46" s="1" t="s">
        <v>608</v>
      </c>
    </row>
    <row r="48" spans="1:11" x14ac:dyDescent="0.3">
      <c r="D48" s="1" t="s">
        <v>206</v>
      </c>
      <c r="E48" s="1" t="s">
        <v>222</v>
      </c>
      <c r="F48" s="10">
        <v>27181518.390000001</v>
      </c>
      <c r="G48" s="1" t="s">
        <v>223</v>
      </c>
    </row>
    <row r="49" spans="2:11" x14ac:dyDescent="0.3">
      <c r="D49" s="1" t="s">
        <v>207</v>
      </c>
      <c r="E49" s="1" t="s">
        <v>222</v>
      </c>
      <c r="F49" s="10">
        <v>14344639.27</v>
      </c>
      <c r="G49" s="1" t="s">
        <v>223</v>
      </c>
    </row>
    <row r="50" spans="2:11" x14ac:dyDescent="0.3">
      <c r="D50" s="1" t="s">
        <v>208</v>
      </c>
      <c r="E50" s="1" t="s">
        <v>222</v>
      </c>
      <c r="F50" s="10">
        <v>12438459.189999999</v>
      </c>
      <c r="G50" s="1" t="s">
        <v>223</v>
      </c>
    </row>
    <row r="51" spans="2:11" x14ac:dyDescent="0.3">
      <c r="D51" s="1" t="s">
        <v>209</v>
      </c>
      <c r="E51" s="1" t="s">
        <v>222</v>
      </c>
      <c r="F51" s="51" t="s">
        <v>227</v>
      </c>
      <c r="G51" s="1" t="s">
        <v>59</v>
      </c>
      <c r="H51" s="103" t="s">
        <v>226</v>
      </c>
      <c r="I51" s="1" t="s">
        <v>223</v>
      </c>
    </row>
    <row r="52" spans="2:11" x14ac:dyDescent="0.3">
      <c r="D52" s="1" t="s">
        <v>210</v>
      </c>
      <c r="E52" s="1" t="s">
        <v>222</v>
      </c>
      <c r="F52" s="51" t="s">
        <v>227</v>
      </c>
      <c r="G52" s="1" t="s">
        <v>59</v>
      </c>
      <c r="H52" s="103" t="s">
        <v>226</v>
      </c>
      <c r="I52" s="1" t="s">
        <v>223</v>
      </c>
    </row>
    <row r="53" spans="2:11" x14ac:dyDescent="0.3">
      <c r="C53" s="1" t="s">
        <v>211</v>
      </c>
      <c r="E53" s="1" t="s">
        <v>222</v>
      </c>
      <c r="F53" s="10">
        <v>0</v>
      </c>
      <c r="G53" s="1" t="s">
        <v>223</v>
      </c>
    </row>
    <row r="54" spans="2:11" s="9" customFormat="1" x14ac:dyDescent="0.3">
      <c r="B54" s="9" t="s">
        <v>609</v>
      </c>
      <c r="F54" s="25"/>
      <c r="K54" s="25"/>
    </row>
    <row r="55" spans="2:11" x14ac:dyDescent="0.3">
      <c r="C55" s="1" t="s">
        <v>212</v>
      </c>
      <c r="F55" s="10">
        <f>F56+F57+F58+F59+F60+F61+F62+F63</f>
        <v>27429335.450000003</v>
      </c>
      <c r="G55" s="1" t="s">
        <v>223</v>
      </c>
      <c r="H55" s="1" t="s">
        <v>224</v>
      </c>
    </row>
    <row r="56" spans="2:11" x14ac:dyDescent="0.3">
      <c r="D56" s="1" t="s">
        <v>213</v>
      </c>
      <c r="E56" s="1" t="s">
        <v>222</v>
      </c>
      <c r="F56" s="10">
        <v>66835.740000000005</v>
      </c>
      <c r="G56" s="1" t="s">
        <v>223</v>
      </c>
    </row>
    <row r="57" spans="2:11" x14ac:dyDescent="0.3">
      <c r="D57" s="1" t="s">
        <v>85</v>
      </c>
      <c r="E57" s="1" t="s">
        <v>222</v>
      </c>
      <c r="F57" s="10">
        <v>34370</v>
      </c>
      <c r="G57" s="1" t="s">
        <v>223</v>
      </c>
    </row>
    <row r="58" spans="2:11" x14ac:dyDescent="0.3">
      <c r="D58" s="1" t="s">
        <v>87</v>
      </c>
      <c r="E58" s="1" t="s">
        <v>222</v>
      </c>
      <c r="F58" s="10">
        <v>194697.59</v>
      </c>
      <c r="G58" s="1" t="s">
        <v>223</v>
      </c>
    </row>
    <row r="59" spans="2:11" x14ac:dyDescent="0.3">
      <c r="D59" s="1" t="s">
        <v>214</v>
      </c>
      <c r="E59" s="1" t="s">
        <v>222</v>
      </c>
      <c r="F59" s="10">
        <v>0</v>
      </c>
      <c r="G59" s="1" t="s">
        <v>223</v>
      </c>
    </row>
    <row r="60" spans="2:11" x14ac:dyDescent="0.3">
      <c r="D60" s="1" t="s">
        <v>49</v>
      </c>
      <c r="E60" s="1" t="s">
        <v>222</v>
      </c>
      <c r="F60" s="10">
        <v>9400</v>
      </c>
      <c r="G60" s="1" t="s">
        <v>223</v>
      </c>
    </row>
    <row r="61" spans="2:11" x14ac:dyDescent="0.3">
      <c r="D61" s="1" t="s">
        <v>215</v>
      </c>
      <c r="E61" s="1" t="s">
        <v>222</v>
      </c>
      <c r="F61" s="10">
        <v>0</v>
      </c>
      <c r="G61" s="1" t="s">
        <v>223</v>
      </c>
    </row>
    <row r="62" spans="2:11" x14ac:dyDescent="0.3">
      <c r="D62" s="1" t="s">
        <v>53</v>
      </c>
      <c r="E62" s="1" t="s">
        <v>222</v>
      </c>
      <c r="F62" s="10">
        <v>11120696.460000001</v>
      </c>
      <c r="G62" s="1" t="s">
        <v>223</v>
      </c>
    </row>
    <row r="63" spans="2:11" x14ac:dyDescent="0.3">
      <c r="D63" s="1" t="s">
        <v>58</v>
      </c>
      <c r="E63" s="1" t="s">
        <v>222</v>
      </c>
      <c r="F63" s="10">
        <v>16003335.66</v>
      </c>
      <c r="G63" s="1" t="s">
        <v>223</v>
      </c>
    </row>
    <row r="64" spans="2:11" x14ac:dyDescent="0.3">
      <c r="C64" s="1" t="s">
        <v>216</v>
      </c>
      <c r="E64" s="1" t="s">
        <v>222</v>
      </c>
      <c r="F64" s="10">
        <v>0</v>
      </c>
      <c r="G64" s="1" t="s">
        <v>223</v>
      </c>
    </row>
    <row r="65" spans="3:8" x14ac:dyDescent="0.3">
      <c r="C65" s="1" t="s">
        <v>217</v>
      </c>
      <c r="E65" s="1" t="s">
        <v>222</v>
      </c>
      <c r="F65" s="10">
        <f>F66+F67+F68+F69+F70+F71</f>
        <v>18029570.309999999</v>
      </c>
      <c r="G65" s="1" t="s">
        <v>223</v>
      </c>
      <c r="H65" s="1" t="s">
        <v>224</v>
      </c>
    </row>
    <row r="66" spans="3:8" x14ac:dyDescent="0.3">
      <c r="D66" s="1" t="s">
        <v>36</v>
      </c>
      <c r="E66" s="1" t="s">
        <v>222</v>
      </c>
      <c r="F66" s="10">
        <v>609531</v>
      </c>
      <c r="G66" s="1" t="s">
        <v>223</v>
      </c>
    </row>
    <row r="67" spans="3:8" x14ac:dyDescent="0.3">
      <c r="D67" s="1" t="s">
        <v>8</v>
      </c>
      <c r="E67" s="1" t="s">
        <v>222</v>
      </c>
      <c r="F67" s="10">
        <v>9428545</v>
      </c>
      <c r="G67" s="1" t="s">
        <v>223</v>
      </c>
    </row>
    <row r="68" spans="3:8" x14ac:dyDescent="0.3">
      <c r="D68" s="1" t="s">
        <v>194</v>
      </c>
      <c r="E68" s="1" t="s">
        <v>222</v>
      </c>
      <c r="F68" s="10">
        <v>4270374.3099999996</v>
      </c>
      <c r="G68" s="1" t="s">
        <v>223</v>
      </c>
    </row>
    <row r="69" spans="3:8" x14ac:dyDescent="0.3">
      <c r="D69" s="1" t="s">
        <v>27</v>
      </c>
      <c r="E69" s="1" t="s">
        <v>222</v>
      </c>
      <c r="F69" s="10">
        <v>1614000</v>
      </c>
      <c r="G69" s="1" t="s">
        <v>223</v>
      </c>
    </row>
    <row r="70" spans="3:8" x14ac:dyDescent="0.3">
      <c r="D70" s="1" t="s">
        <v>218</v>
      </c>
      <c r="E70" s="1" t="s">
        <v>222</v>
      </c>
      <c r="F70" s="10">
        <v>0</v>
      </c>
      <c r="G70" s="1" t="s">
        <v>223</v>
      </c>
    </row>
    <row r="71" spans="3:8" x14ac:dyDescent="0.3">
      <c r="D71" s="1" t="s">
        <v>33</v>
      </c>
      <c r="E71" s="1" t="s">
        <v>222</v>
      </c>
      <c r="F71" s="10">
        <v>2107120</v>
      </c>
      <c r="G71" s="1" t="s">
        <v>223</v>
      </c>
    </row>
    <row r="72" spans="3:8" x14ac:dyDescent="0.3">
      <c r="C72" s="1" t="s">
        <v>219</v>
      </c>
      <c r="E72" s="1" t="s">
        <v>222</v>
      </c>
      <c r="F72" s="10">
        <v>0</v>
      </c>
      <c r="G72" s="1" t="s">
        <v>223</v>
      </c>
    </row>
    <row r="73" spans="3:8" x14ac:dyDescent="0.3">
      <c r="C73" s="1" t="s">
        <v>220</v>
      </c>
      <c r="E73" s="1" t="s">
        <v>222</v>
      </c>
      <c r="F73" s="10">
        <v>420000</v>
      </c>
      <c r="G73" s="1" t="s">
        <v>223</v>
      </c>
    </row>
    <row r="74" spans="3:8" x14ac:dyDescent="0.3">
      <c r="C74" s="1" t="s">
        <v>221</v>
      </c>
      <c r="E74" s="1" t="s">
        <v>222</v>
      </c>
      <c r="F74" s="10">
        <v>0</v>
      </c>
      <c r="G74" s="1" t="s">
        <v>223</v>
      </c>
    </row>
  </sheetData>
  <mergeCells count="8">
    <mergeCell ref="A38:I38"/>
    <mergeCell ref="A39:I39"/>
    <mergeCell ref="A6:I6"/>
    <mergeCell ref="A9:I9"/>
    <mergeCell ref="A12:I12"/>
    <mergeCell ref="A15:I15"/>
    <mergeCell ref="A18:I18"/>
    <mergeCell ref="A20:I20"/>
  </mergeCells>
  <pageMargins left="0.78740157480314965" right="0.19685039370078741" top="0.78740157480314965" bottom="0.3937007874015748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16" zoomScale="120" zoomScaleNormal="120" workbookViewId="0">
      <selection activeCell="F11" sqref="F11"/>
    </sheetView>
  </sheetViews>
  <sheetFormatPr defaultRowHeight="21" x14ac:dyDescent="0.35"/>
  <cols>
    <col min="1" max="1" width="5.5" style="87" customWidth="1"/>
    <col min="2" max="3" width="9" style="87"/>
    <col min="4" max="4" width="12.375" style="87" customWidth="1"/>
    <col min="5" max="11" width="9.25" style="277" customWidth="1"/>
    <col min="12" max="12" width="9.25" style="102" customWidth="1"/>
    <col min="13" max="16384" width="9" style="87"/>
  </cols>
  <sheetData>
    <row r="1" spans="1:13" s="88" customFormat="1" x14ac:dyDescent="0.35">
      <c r="A1" s="356" t="s">
        <v>450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3" s="88" customFormat="1" x14ac:dyDescent="0.35">
      <c r="A2" s="356" t="s">
        <v>722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3" s="88" customFormat="1" x14ac:dyDescent="0.35">
      <c r="A3" s="356" t="s">
        <v>723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3" s="1" customFormat="1" ht="18.75" x14ac:dyDescent="0.3">
      <c r="E4" s="10"/>
      <c r="F4" s="10"/>
      <c r="G4" s="10"/>
      <c r="H4" s="10"/>
      <c r="I4" s="10"/>
      <c r="J4" s="10"/>
      <c r="K4" s="10"/>
      <c r="L4" s="84"/>
    </row>
    <row r="5" spans="1:13" s="1" customFormat="1" ht="18.75" x14ac:dyDescent="0.3">
      <c r="A5" s="378" t="s">
        <v>0</v>
      </c>
      <c r="B5" s="372" t="s">
        <v>452</v>
      </c>
      <c r="C5" s="373"/>
      <c r="D5" s="374"/>
      <c r="E5" s="369" t="s">
        <v>193</v>
      </c>
      <c r="F5" s="370"/>
      <c r="G5" s="370"/>
      <c r="H5" s="370"/>
      <c r="I5" s="370"/>
      <c r="J5" s="370"/>
      <c r="K5" s="371"/>
      <c r="L5" s="380" t="s">
        <v>59</v>
      </c>
      <c r="M5" s="35"/>
    </row>
    <row r="6" spans="1:13" s="1" customFormat="1" ht="18.75" x14ac:dyDescent="0.3">
      <c r="A6" s="379"/>
      <c r="B6" s="375"/>
      <c r="C6" s="376"/>
      <c r="D6" s="377"/>
      <c r="E6" s="21" t="s">
        <v>716</v>
      </c>
      <c r="F6" s="20" t="s">
        <v>717</v>
      </c>
      <c r="G6" s="20" t="s">
        <v>719</v>
      </c>
      <c r="H6" s="20" t="s">
        <v>720</v>
      </c>
      <c r="I6" s="20" t="s">
        <v>718</v>
      </c>
      <c r="J6" s="20" t="s">
        <v>721</v>
      </c>
      <c r="K6" s="20" t="s">
        <v>36</v>
      </c>
      <c r="L6" s="381"/>
      <c r="M6" s="35"/>
    </row>
    <row r="7" spans="1:13" s="1" customFormat="1" ht="18.75" x14ac:dyDescent="0.3">
      <c r="A7" s="346">
        <v>1</v>
      </c>
      <c r="B7" s="35" t="s">
        <v>451</v>
      </c>
      <c r="C7" s="35"/>
      <c r="D7" s="46"/>
      <c r="E7" s="347">
        <v>3000000</v>
      </c>
      <c r="F7" s="280">
        <v>982000</v>
      </c>
      <c r="G7" s="280">
        <v>744000</v>
      </c>
      <c r="H7" s="280">
        <v>620000</v>
      </c>
      <c r="I7" s="280">
        <v>1243000</v>
      </c>
      <c r="J7" s="280">
        <v>612000</v>
      </c>
      <c r="K7" s="280">
        <v>0</v>
      </c>
      <c r="L7" s="280">
        <f t="shared" ref="L7:L17" si="0">SUM(E7:K7)</f>
        <v>7201000</v>
      </c>
      <c r="M7" s="35"/>
    </row>
    <row r="8" spans="1:13" s="1" customFormat="1" ht="18.75" x14ac:dyDescent="0.3">
      <c r="A8" s="346">
        <v>2</v>
      </c>
      <c r="B8" s="35" t="s">
        <v>179</v>
      </c>
      <c r="C8" s="35"/>
      <c r="D8" s="41"/>
      <c r="E8" s="347">
        <v>0</v>
      </c>
      <c r="F8" s="280">
        <v>9000</v>
      </c>
      <c r="G8" s="280">
        <v>12000</v>
      </c>
      <c r="H8" s="280">
        <v>0</v>
      </c>
      <c r="I8" s="280">
        <v>0</v>
      </c>
      <c r="J8" s="280">
        <v>0</v>
      </c>
      <c r="K8" s="280">
        <v>0</v>
      </c>
      <c r="L8" s="280">
        <f t="shared" si="0"/>
        <v>21000</v>
      </c>
      <c r="M8" s="35"/>
    </row>
    <row r="9" spans="1:13" s="1" customFormat="1" ht="18.75" x14ac:dyDescent="0.3">
      <c r="A9" s="346">
        <v>3</v>
      </c>
      <c r="B9" s="35" t="s">
        <v>13</v>
      </c>
      <c r="C9" s="35"/>
      <c r="D9" s="41"/>
      <c r="E9" s="347">
        <v>252000</v>
      </c>
      <c r="F9" s="280">
        <v>42000</v>
      </c>
      <c r="G9" s="280">
        <v>42000</v>
      </c>
      <c r="H9" s="280">
        <v>42000</v>
      </c>
      <c r="I9" s="280">
        <v>0</v>
      </c>
      <c r="J9" s="280">
        <v>42000</v>
      </c>
      <c r="K9" s="280">
        <v>0</v>
      </c>
      <c r="L9" s="280">
        <f t="shared" si="0"/>
        <v>420000</v>
      </c>
      <c r="M9" s="35"/>
    </row>
    <row r="10" spans="1:13" s="1" customFormat="1" ht="18.75" x14ac:dyDescent="0.3">
      <c r="A10" s="346">
        <v>4</v>
      </c>
      <c r="B10" s="35" t="s">
        <v>724</v>
      </c>
      <c r="C10" s="35"/>
      <c r="D10" s="41"/>
      <c r="E10" s="347">
        <v>0</v>
      </c>
      <c r="F10" s="280">
        <v>0</v>
      </c>
      <c r="G10" s="280">
        <v>0</v>
      </c>
      <c r="H10" s="280">
        <v>0</v>
      </c>
      <c r="I10" s="280">
        <v>56000</v>
      </c>
      <c r="J10" s="280">
        <v>0</v>
      </c>
      <c r="K10" s="280">
        <v>0</v>
      </c>
      <c r="L10" s="280">
        <f t="shared" si="0"/>
        <v>56000</v>
      </c>
      <c r="M10" s="35"/>
    </row>
    <row r="11" spans="1:13" s="1" customFormat="1" ht="18.75" x14ac:dyDescent="0.3">
      <c r="A11" s="346">
        <v>5</v>
      </c>
      <c r="B11" s="35" t="s">
        <v>192</v>
      </c>
      <c r="C11" s="35"/>
      <c r="D11" s="41"/>
      <c r="E11" s="347">
        <v>1800000</v>
      </c>
      <c r="F11" s="280">
        <v>410000</v>
      </c>
      <c r="G11" s="280">
        <v>492000</v>
      </c>
      <c r="H11" s="280">
        <v>343000</v>
      </c>
      <c r="I11" s="280">
        <v>240000</v>
      </c>
      <c r="J11" s="280">
        <v>153000</v>
      </c>
      <c r="K11" s="280">
        <v>0</v>
      </c>
      <c r="L11" s="280">
        <f t="shared" si="0"/>
        <v>3438000</v>
      </c>
      <c r="M11" s="35"/>
    </row>
    <row r="12" spans="1:13" s="1" customFormat="1" ht="18.75" x14ac:dyDescent="0.3">
      <c r="A12" s="346">
        <v>6</v>
      </c>
      <c r="B12" s="35" t="s">
        <v>180</v>
      </c>
      <c r="C12" s="35"/>
      <c r="D12" s="41"/>
      <c r="E12" s="347">
        <v>240000</v>
      </c>
      <c r="F12" s="280">
        <v>55000</v>
      </c>
      <c r="G12" s="280">
        <v>84000</v>
      </c>
      <c r="H12" s="280">
        <v>48000</v>
      </c>
      <c r="I12" s="280">
        <v>2000</v>
      </c>
      <c r="J12" s="280">
        <v>7000</v>
      </c>
      <c r="K12" s="280">
        <v>0</v>
      </c>
      <c r="L12" s="280">
        <f t="shared" si="0"/>
        <v>436000</v>
      </c>
      <c r="M12" s="35"/>
    </row>
    <row r="13" spans="1:13" s="1" customFormat="1" ht="18.75" x14ac:dyDescent="0.3">
      <c r="A13" s="346">
        <v>7</v>
      </c>
      <c r="B13" s="35" t="s">
        <v>16</v>
      </c>
      <c r="C13" s="35"/>
      <c r="D13" s="41"/>
      <c r="E13" s="347">
        <v>84000</v>
      </c>
      <c r="F13" s="280">
        <v>36000</v>
      </c>
      <c r="G13" s="280">
        <v>0</v>
      </c>
      <c r="H13" s="280">
        <v>0</v>
      </c>
      <c r="I13" s="280">
        <v>0</v>
      </c>
      <c r="J13" s="280">
        <v>36000</v>
      </c>
      <c r="K13" s="280">
        <v>0</v>
      </c>
      <c r="L13" s="280">
        <f t="shared" si="0"/>
        <v>156000</v>
      </c>
      <c r="M13" s="35"/>
    </row>
    <row r="14" spans="1:13" s="1" customFormat="1" ht="18.75" x14ac:dyDescent="0.3">
      <c r="A14" s="346">
        <v>8</v>
      </c>
      <c r="B14" s="35" t="s">
        <v>17</v>
      </c>
      <c r="C14" s="35"/>
      <c r="D14" s="41"/>
      <c r="E14" s="347">
        <v>20000</v>
      </c>
      <c r="F14" s="280">
        <v>20000</v>
      </c>
      <c r="G14" s="280">
        <v>0</v>
      </c>
      <c r="H14" s="280">
        <v>0</v>
      </c>
      <c r="I14" s="280">
        <v>110000</v>
      </c>
      <c r="J14" s="280">
        <v>15000</v>
      </c>
      <c r="K14" s="280">
        <v>0</v>
      </c>
      <c r="L14" s="280">
        <f t="shared" si="0"/>
        <v>165000</v>
      </c>
      <c r="M14" s="35"/>
    </row>
    <row r="15" spans="1:13" s="1" customFormat="1" ht="18.75" x14ac:dyDescent="0.3">
      <c r="A15" s="346">
        <v>9</v>
      </c>
      <c r="B15" s="35" t="s">
        <v>37</v>
      </c>
      <c r="C15" s="35"/>
      <c r="D15" s="41"/>
      <c r="E15" s="347">
        <v>0</v>
      </c>
      <c r="F15" s="280">
        <v>0</v>
      </c>
      <c r="G15" s="280">
        <v>0</v>
      </c>
      <c r="H15" s="280">
        <v>0</v>
      </c>
      <c r="I15" s="280">
        <v>0</v>
      </c>
      <c r="J15" s="280">
        <v>0</v>
      </c>
      <c r="K15" s="280">
        <v>201920</v>
      </c>
      <c r="L15" s="280">
        <f t="shared" si="0"/>
        <v>201920</v>
      </c>
      <c r="M15" s="35"/>
    </row>
    <row r="16" spans="1:13" s="1" customFormat="1" ht="18.75" x14ac:dyDescent="0.3">
      <c r="A16" s="346">
        <v>10</v>
      </c>
      <c r="B16" s="35" t="s">
        <v>432</v>
      </c>
      <c r="C16" s="35"/>
      <c r="D16" s="41"/>
      <c r="E16" s="347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182400</v>
      </c>
      <c r="L16" s="280">
        <f t="shared" si="0"/>
        <v>182400</v>
      </c>
      <c r="M16" s="35"/>
    </row>
    <row r="17" spans="1:13" s="1" customFormat="1" ht="18.75" x14ac:dyDescent="0.3">
      <c r="A17" s="348"/>
      <c r="B17" s="369" t="s">
        <v>453</v>
      </c>
      <c r="C17" s="370"/>
      <c r="D17" s="371"/>
      <c r="E17" s="349">
        <f t="shared" ref="E17:K17" si="1">SUM(E7:E16)</f>
        <v>5396000</v>
      </c>
      <c r="F17" s="350">
        <f t="shared" si="1"/>
        <v>1554000</v>
      </c>
      <c r="G17" s="350">
        <f t="shared" si="1"/>
        <v>1374000</v>
      </c>
      <c r="H17" s="350">
        <f t="shared" si="1"/>
        <v>1053000</v>
      </c>
      <c r="I17" s="350">
        <f t="shared" si="1"/>
        <v>1651000</v>
      </c>
      <c r="J17" s="350">
        <f t="shared" si="1"/>
        <v>865000</v>
      </c>
      <c r="K17" s="350">
        <f t="shared" si="1"/>
        <v>384320</v>
      </c>
      <c r="L17" s="350">
        <f t="shared" si="0"/>
        <v>12277320</v>
      </c>
      <c r="M17" s="35"/>
    </row>
    <row r="18" spans="1:13" s="1" customFormat="1" ht="18.75" x14ac:dyDescent="0.3">
      <c r="A18" s="344"/>
      <c r="B18" s="35"/>
      <c r="C18" s="35" t="s">
        <v>725</v>
      </c>
      <c r="D18" s="35"/>
      <c r="E18" s="126"/>
      <c r="F18" s="126"/>
      <c r="G18" s="99">
        <v>12277320</v>
      </c>
      <c r="H18" s="343" t="s">
        <v>226</v>
      </c>
      <c r="I18" s="99">
        <v>1651000</v>
      </c>
      <c r="J18" s="343" t="s">
        <v>475</v>
      </c>
      <c r="K18" s="126"/>
      <c r="L18" s="99">
        <f>L17-I17</f>
        <v>10626320</v>
      </c>
      <c r="M18" s="35"/>
    </row>
    <row r="19" spans="1:13" s="1" customFormat="1" ht="18.75" x14ac:dyDescent="0.3">
      <c r="A19" s="35"/>
      <c r="B19" s="35"/>
      <c r="C19" s="35"/>
      <c r="D19" s="35" t="s">
        <v>454</v>
      </c>
      <c r="E19" s="126"/>
      <c r="F19" s="126" t="s">
        <v>726</v>
      </c>
      <c r="G19" s="126"/>
      <c r="H19" s="126"/>
      <c r="I19" s="126"/>
      <c r="J19" s="126"/>
      <c r="K19" s="126"/>
      <c r="L19" s="345">
        <f>L18*100/F21</f>
        <v>25.793290936453225</v>
      </c>
      <c r="M19" s="35"/>
    </row>
    <row r="20" spans="1:13" s="1" customFormat="1" ht="18.75" x14ac:dyDescent="0.3">
      <c r="A20" s="35" t="s">
        <v>367</v>
      </c>
      <c r="B20" s="35"/>
      <c r="C20" s="35"/>
      <c r="D20" s="35"/>
      <c r="E20" s="126"/>
      <c r="F20" s="126"/>
      <c r="G20" s="126"/>
      <c r="H20" s="126"/>
      <c r="I20" s="126"/>
      <c r="J20" s="126"/>
      <c r="K20" s="126"/>
      <c r="L20" s="99"/>
      <c r="M20" s="35"/>
    </row>
    <row r="21" spans="1:13" s="1" customFormat="1" ht="18.75" x14ac:dyDescent="0.3">
      <c r="A21" s="35"/>
      <c r="B21" s="35" t="s">
        <v>727</v>
      </c>
      <c r="C21" s="35"/>
      <c r="D21" s="35"/>
      <c r="E21" s="126"/>
      <c r="F21" s="99">
        <v>41198000</v>
      </c>
      <c r="G21" s="126"/>
      <c r="H21" s="99"/>
      <c r="I21" s="126"/>
      <c r="J21" s="126"/>
      <c r="K21" s="126"/>
      <c r="L21" s="99"/>
      <c r="M21" s="35"/>
    </row>
    <row r="22" spans="1:13" s="1" customFormat="1" ht="18.75" x14ac:dyDescent="0.3">
      <c r="E22" s="10"/>
      <c r="F22" s="10"/>
      <c r="G22" s="10"/>
      <c r="H22" s="10"/>
      <c r="I22" s="10"/>
      <c r="J22" s="10"/>
      <c r="K22" s="10"/>
      <c r="L22" s="84"/>
    </row>
    <row r="23" spans="1:13" s="1" customFormat="1" ht="18.75" x14ac:dyDescent="0.3">
      <c r="E23" s="10"/>
      <c r="F23" s="10"/>
      <c r="G23" s="10"/>
      <c r="H23" s="10"/>
      <c r="I23" s="10"/>
      <c r="J23" s="10"/>
      <c r="K23" s="10"/>
      <c r="L23" s="84"/>
    </row>
    <row r="24" spans="1:13" s="1" customFormat="1" ht="18.75" x14ac:dyDescent="0.3">
      <c r="E24" s="10"/>
      <c r="F24" s="10"/>
      <c r="G24" s="10"/>
      <c r="H24" s="10"/>
      <c r="I24" s="10"/>
      <c r="J24" s="10"/>
      <c r="K24" s="10"/>
      <c r="L24" s="84"/>
    </row>
    <row r="25" spans="1:13" s="1" customFormat="1" ht="18.75" x14ac:dyDescent="0.3">
      <c r="E25" s="10"/>
      <c r="F25" s="10"/>
      <c r="G25" s="10"/>
      <c r="H25" s="10"/>
      <c r="I25" s="10"/>
      <c r="J25" s="10"/>
      <c r="K25" s="10"/>
      <c r="L25" s="84"/>
    </row>
    <row r="26" spans="1:13" s="1" customFormat="1" ht="18.75" x14ac:dyDescent="0.3">
      <c r="E26" s="10"/>
      <c r="F26" s="10"/>
      <c r="G26" s="10"/>
      <c r="H26" s="10"/>
      <c r="I26" s="10"/>
      <c r="J26" s="10"/>
      <c r="K26" s="10"/>
      <c r="L26" s="84"/>
    </row>
    <row r="27" spans="1:13" s="1" customFormat="1" ht="18.75" x14ac:dyDescent="0.3">
      <c r="E27" s="10"/>
      <c r="F27" s="10"/>
      <c r="G27" s="10"/>
      <c r="H27" s="10"/>
      <c r="I27" s="10"/>
      <c r="J27" s="10"/>
      <c r="K27" s="10"/>
      <c r="L27" s="84"/>
    </row>
    <row r="28" spans="1:13" s="1" customFormat="1" ht="18.75" x14ac:dyDescent="0.3">
      <c r="E28" s="10"/>
      <c r="F28" s="10"/>
      <c r="G28" s="10"/>
      <c r="H28" s="10"/>
      <c r="I28" s="10"/>
      <c r="J28" s="10"/>
      <c r="K28" s="10"/>
      <c r="L28" s="84"/>
    </row>
    <row r="29" spans="1:13" s="1" customFormat="1" ht="18.75" x14ac:dyDescent="0.3">
      <c r="E29" s="10"/>
      <c r="F29" s="10"/>
      <c r="G29" s="10"/>
      <c r="H29" s="10"/>
      <c r="I29" s="10"/>
      <c r="J29" s="10"/>
      <c r="K29" s="10"/>
      <c r="L29" s="84"/>
    </row>
    <row r="30" spans="1:13" s="1" customFormat="1" ht="18.75" x14ac:dyDescent="0.3">
      <c r="E30" s="10"/>
      <c r="F30" s="10"/>
      <c r="G30" s="10"/>
      <c r="H30" s="10"/>
      <c r="I30" s="10"/>
      <c r="J30" s="10"/>
      <c r="K30" s="10"/>
      <c r="L30" s="84"/>
    </row>
    <row r="31" spans="1:13" s="1" customFormat="1" ht="18.75" x14ac:dyDescent="0.3">
      <c r="E31" s="10"/>
      <c r="F31" s="10"/>
      <c r="G31" s="10"/>
      <c r="H31" s="10"/>
      <c r="I31" s="10"/>
      <c r="J31" s="10"/>
      <c r="K31" s="10"/>
      <c r="L31" s="84"/>
    </row>
    <row r="32" spans="1:13" s="1" customFormat="1" ht="18.75" x14ac:dyDescent="0.3">
      <c r="E32" s="10"/>
      <c r="F32" s="10"/>
      <c r="G32" s="10"/>
      <c r="H32" s="10"/>
      <c r="I32" s="10"/>
      <c r="J32" s="10"/>
      <c r="K32" s="10"/>
      <c r="L32" s="84"/>
    </row>
    <row r="33" spans="5:12" s="1" customFormat="1" ht="18.75" x14ac:dyDescent="0.3">
      <c r="E33" s="10"/>
      <c r="F33" s="10"/>
      <c r="G33" s="10"/>
      <c r="H33" s="10"/>
      <c r="I33" s="10"/>
      <c r="J33" s="10"/>
      <c r="K33" s="10"/>
      <c r="L33" s="84"/>
    </row>
  </sheetData>
  <mergeCells count="8">
    <mergeCell ref="B17:D17"/>
    <mergeCell ref="B5:D6"/>
    <mergeCell ref="A5:A6"/>
    <mergeCell ref="A1:L1"/>
    <mergeCell ref="A2:L2"/>
    <mergeCell ref="A3:L3"/>
    <mergeCell ref="L5:L6"/>
    <mergeCell ref="E5:K5"/>
  </mergeCells>
  <pageMargins left="0.98425196850393704" right="0.98425196850393704" top="0.98425196850393704" bottom="0.59055118110236227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25" zoomScale="120" zoomScaleNormal="120" workbookViewId="0">
      <selection activeCell="I13" sqref="I13"/>
    </sheetView>
  </sheetViews>
  <sheetFormatPr defaultRowHeight="21" x14ac:dyDescent="0.35"/>
  <cols>
    <col min="1" max="1" width="3.125" style="87" customWidth="1"/>
    <col min="2" max="5" width="9" style="87"/>
    <col min="6" max="6" width="2.75" style="87" customWidth="1"/>
    <col min="7" max="7" width="4.375" style="87" customWidth="1"/>
    <col min="8" max="8" width="3" style="87" customWidth="1"/>
    <col min="9" max="9" width="4.125" style="87" customWidth="1"/>
    <col min="10" max="10" width="2.625" style="87" customWidth="1"/>
    <col min="11" max="11" width="12.625" style="87" customWidth="1"/>
    <col min="12" max="12" width="5.875" style="87" customWidth="1"/>
    <col min="13" max="16384" width="9" style="87"/>
  </cols>
  <sheetData>
    <row r="1" spans="1:12" s="88" customFormat="1" x14ac:dyDescent="0.35">
      <c r="A1" s="356" t="s">
        <v>455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s="88" customFormat="1" x14ac:dyDescent="0.35">
      <c r="A2" s="356" t="s">
        <v>456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s="88" customFormat="1" x14ac:dyDescent="0.35">
      <c r="A3" s="356" t="s">
        <v>457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s="88" customFormat="1" x14ac:dyDescent="0.35">
      <c r="A4" s="356" t="s">
        <v>458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6" spans="1:12" x14ac:dyDescent="0.35">
      <c r="A6" s="87" t="s">
        <v>459</v>
      </c>
      <c r="B6" s="87" t="s">
        <v>460</v>
      </c>
    </row>
    <row r="7" spans="1:12" x14ac:dyDescent="0.35">
      <c r="B7" s="279" t="s">
        <v>461</v>
      </c>
      <c r="E7" s="278">
        <v>20400</v>
      </c>
      <c r="F7" s="281" t="s">
        <v>474</v>
      </c>
      <c r="G7" s="278">
        <v>12</v>
      </c>
      <c r="H7" s="278"/>
      <c r="I7" s="278"/>
      <c r="J7" s="278" t="s">
        <v>475</v>
      </c>
      <c r="K7" s="278">
        <f>E7*G7</f>
        <v>244800</v>
      </c>
      <c r="L7" s="87" t="s">
        <v>223</v>
      </c>
    </row>
    <row r="8" spans="1:12" x14ac:dyDescent="0.35">
      <c r="B8" s="279" t="s">
        <v>462</v>
      </c>
      <c r="E8" s="278">
        <v>11220</v>
      </c>
      <c r="F8" s="281" t="s">
        <v>474</v>
      </c>
      <c r="G8" s="278">
        <v>2</v>
      </c>
      <c r="H8" s="281" t="s">
        <v>474</v>
      </c>
      <c r="I8" s="278">
        <v>12</v>
      </c>
      <c r="J8" s="278" t="s">
        <v>475</v>
      </c>
      <c r="K8" s="278">
        <f>E8*G8*I8</f>
        <v>269280</v>
      </c>
      <c r="L8" s="87" t="s">
        <v>223</v>
      </c>
    </row>
    <row r="9" spans="1:12" x14ac:dyDescent="0.35">
      <c r="D9" s="87" t="s">
        <v>59</v>
      </c>
      <c r="E9" s="278"/>
      <c r="F9" s="281"/>
      <c r="G9" s="278"/>
      <c r="H9" s="278"/>
      <c r="I9" s="278"/>
      <c r="J9" s="278"/>
      <c r="K9" s="278">
        <f>SUM(K7:K8)</f>
        <v>514080</v>
      </c>
    </row>
    <row r="10" spans="1:12" x14ac:dyDescent="0.35">
      <c r="E10" s="278"/>
      <c r="F10" s="281"/>
      <c r="G10" s="278"/>
      <c r="H10" s="278"/>
      <c r="I10" s="278"/>
      <c r="J10" s="278"/>
      <c r="K10" s="278"/>
    </row>
    <row r="11" spans="1:12" x14ac:dyDescent="0.35">
      <c r="A11" s="87" t="s">
        <v>463</v>
      </c>
      <c r="B11" s="87" t="s">
        <v>464</v>
      </c>
      <c r="E11" s="278"/>
      <c r="F11" s="281"/>
      <c r="G11" s="278"/>
      <c r="H11" s="278"/>
      <c r="I11" s="278"/>
      <c r="J11" s="278"/>
      <c r="K11" s="278"/>
    </row>
    <row r="12" spans="1:12" x14ac:dyDescent="0.35">
      <c r="B12" s="279" t="s">
        <v>461</v>
      </c>
      <c r="E12" s="278">
        <v>1750</v>
      </c>
      <c r="F12" s="281" t="s">
        <v>474</v>
      </c>
      <c r="G12" s="278">
        <v>12</v>
      </c>
      <c r="H12" s="278"/>
      <c r="I12" s="278"/>
      <c r="J12" s="278" t="s">
        <v>475</v>
      </c>
      <c r="K12" s="278">
        <f>E12*G12</f>
        <v>21000</v>
      </c>
      <c r="L12" s="87" t="s">
        <v>223</v>
      </c>
    </row>
    <row r="13" spans="1:12" x14ac:dyDescent="0.35">
      <c r="B13" s="279" t="s">
        <v>462</v>
      </c>
      <c r="E13" s="278">
        <v>880</v>
      </c>
      <c r="F13" s="281" t="s">
        <v>474</v>
      </c>
      <c r="G13" s="278">
        <v>2</v>
      </c>
      <c r="H13" s="281" t="s">
        <v>474</v>
      </c>
      <c r="I13" s="278">
        <v>12</v>
      </c>
      <c r="J13" s="278" t="s">
        <v>475</v>
      </c>
      <c r="K13" s="278">
        <f>E13*G13*I13</f>
        <v>21120</v>
      </c>
      <c r="L13" s="87" t="s">
        <v>223</v>
      </c>
    </row>
    <row r="14" spans="1:12" x14ac:dyDescent="0.35">
      <c r="D14" s="87" t="s">
        <v>59</v>
      </c>
      <c r="E14" s="278"/>
      <c r="F14" s="281"/>
      <c r="G14" s="278"/>
      <c r="H14" s="278"/>
      <c r="I14" s="278"/>
      <c r="J14" s="278"/>
      <c r="K14" s="278">
        <f>SUM(K12:K13)</f>
        <v>42120</v>
      </c>
    </row>
    <row r="15" spans="1:12" x14ac:dyDescent="0.35">
      <c r="E15" s="278"/>
      <c r="F15" s="281"/>
      <c r="G15" s="278"/>
      <c r="H15" s="278"/>
      <c r="I15" s="278"/>
      <c r="J15" s="278"/>
      <c r="K15" s="278"/>
    </row>
    <row r="16" spans="1:12" x14ac:dyDescent="0.35">
      <c r="A16" s="87" t="s">
        <v>465</v>
      </c>
      <c r="B16" s="87" t="s">
        <v>466</v>
      </c>
      <c r="E16" s="278"/>
      <c r="F16" s="281"/>
      <c r="G16" s="278"/>
      <c r="H16" s="278"/>
      <c r="I16" s="278"/>
      <c r="J16" s="278"/>
      <c r="K16" s="278"/>
    </row>
    <row r="17" spans="1:12" x14ac:dyDescent="0.35">
      <c r="B17" s="279" t="s">
        <v>461</v>
      </c>
      <c r="E17" s="278">
        <v>1750</v>
      </c>
      <c r="F17" s="281" t="s">
        <v>474</v>
      </c>
      <c r="G17" s="278">
        <v>12</v>
      </c>
      <c r="H17" s="278"/>
      <c r="I17" s="278"/>
      <c r="J17" s="278" t="s">
        <v>475</v>
      </c>
      <c r="K17" s="278">
        <f>E17*G17</f>
        <v>21000</v>
      </c>
      <c r="L17" s="87" t="s">
        <v>223</v>
      </c>
    </row>
    <row r="18" spans="1:12" x14ac:dyDescent="0.35">
      <c r="B18" s="279" t="s">
        <v>462</v>
      </c>
      <c r="E18" s="278">
        <v>880</v>
      </c>
      <c r="F18" s="281" t="s">
        <v>474</v>
      </c>
      <c r="G18" s="278">
        <v>2</v>
      </c>
      <c r="H18" s="281" t="s">
        <v>474</v>
      </c>
      <c r="I18" s="278">
        <v>12</v>
      </c>
      <c r="J18" s="278" t="s">
        <v>475</v>
      </c>
      <c r="K18" s="278">
        <f>E18*G18*I18</f>
        <v>21120</v>
      </c>
      <c r="L18" s="87" t="s">
        <v>223</v>
      </c>
    </row>
    <row r="19" spans="1:12" x14ac:dyDescent="0.35">
      <c r="D19" s="87" t="s">
        <v>59</v>
      </c>
      <c r="E19" s="278"/>
      <c r="F19" s="281"/>
      <c r="G19" s="278"/>
      <c r="H19" s="278"/>
      <c r="I19" s="278"/>
      <c r="J19" s="278"/>
      <c r="K19" s="278">
        <f>SUM(K17:K18)</f>
        <v>42120</v>
      </c>
    </row>
    <row r="20" spans="1:12" x14ac:dyDescent="0.35">
      <c r="E20" s="278"/>
      <c r="F20" s="281"/>
      <c r="G20" s="278"/>
      <c r="H20" s="278"/>
      <c r="I20" s="278"/>
      <c r="J20" s="278"/>
      <c r="K20" s="278"/>
    </row>
    <row r="21" spans="1:12" x14ac:dyDescent="0.35">
      <c r="A21" s="87" t="s">
        <v>467</v>
      </c>
      <c r="B21" s="87" t="s">
        <v>468</v>
      </c>
      <c r="E21" s="278"/>
      <c r="F21" s="281"/>
      <c r="G21" s="278"/>
      <c r="H21" s="278"/>
      <c r="I21" s="278"/>
      <c r="J21" s="278"/>
      <c r="K21" s="278"/>
    </row>
    <row r="22" spans="1:12" x14ac:dyDescent="0.35">
      <c r="B22" s="279" t="s">
        <v>469</v>
      </c>
      <c r="E22" s="278">
        <v>11220</v>
      </c>
      <c r="F22" s="281" t="s">
        <v>474</v>
      </c>
      <c r="G22" s="278">
        <v>12</v>
      </c>
      <c r="H22" s="278"/>
      <c r="I22" s="278"/>
      <c r="J22" s="278" t="s">
        <v>475</v>
      </c>
      <c r="K22" s="278">
        <f>E22*G22</f>
        <v>134640</v>
      </c>
      <c r="L22" s="87" t="s">
        <v>223</v>
      </c>
    </row>
    <row r="23" spans="1:12" x14ac:dyDescent="0.35">
      <c r="B23" s="279" t="s">
        <v>470</v>
      </c>
      <c r="E23" s="278">
        <v>9180</v>
      </c>
      <c r="F23" s="281" t="s">
        <v>474</v>
      </c>
      <c r="G23" s="278">
        <v>12</v>
      </c>
      <c r="H23" s="278"/>
      <c r="I23" s="278"/>
      <c r="J23" s="278" t="s">
        <v>475</v>
      </c>
      <c r="K23" s="278">
        <f>E23*G23</f>
        <v>110160</v>
      </c>
      <c r="L23" s="87" t="s">
        <v>223</v>
      </c>
    </row>
    <row r="24" spans="1:12" x14ac:dyDescent="0.35">
      <c r="B24" s="279" t="s">
        <v>471</v>
      </c>
      <c r="E24" s="278">
        <v>7200</v>
      </c>
      <c r="F24" s="281" t="s">
        <v>474</v>
      </c>
      <c r="G24" s="278">
        <v>24</v>
      </c>
      <c r="H24" s="281" t="s">
        <v>474</v>
      </c>
      <c r="I24" s="278">
        <v>12</v>
      </c>
      <c r="J24" s="278" t="s">
        <v>475</v>
      </c>
      <c r="K24" s="278">
        <f>E24*G24*I24</f>
        <v>2073600</v>
      </c>
      <c r="L24" s="87" t="s">
        <v>223</v>
      </c>
    </row>
    <row r="25" spans="1:12" x14ac:dyDescent="0.35">
      <c r="B25" s="279" t="s">
        <v>472</v>
      </c>
      <c r="E25" s="278">
        <v>7200</v>
      </c>
      <c r="F25" s="281" t="s">
        <v>474</v>
      </c>
      <c r="G25" s="278">
        <v>12</v>
      </c>
      <c r="H25" s="278"/>
      <c r="I25" s="278"/>
      <c r="J25" s="278" t="s">
        <v>475</v>
      </c>
      <c r="K25" s="278">
        <f>E25*G25</f>
        <v>86400</v>
      </c>
      <c r="L25" s="87" t="s">
        <v>223</v>
      </c>
    </row>
    <row r="26" spans="1:12" x14ac:dyDescent="0.35">
      <c r="B26" s="279" t="s">
        <v>473</v>
      </c>
      <c r="E26" s="278">
        <v>7200</v>
      </c>
      <c r="F26" s="281" t="s">
        <v>474</v>
      </c>
      <c r="G26" s="278">
        <v>12</v>
      </c>
      <c r="H26" s="278"/>
      <c r="I26" s="278"/>
      <c r="J26" s="278" t="s">
        <v>475</v>
      </c>
      <c r="K26" s="278">
        <f>E26*G26</f>
        <v>86400</v>
      </c>
      <c r="L26" s="87" t="s">
        <v>223</v>
      </c>
    </row>
    <row r="27" spans="1:12" x14ac:dyDescent="0.35">
      <c r="D27" s="87" t="s">
        <v>59</v>
      </c>
      <c r="E27" s="278"/>
      <c r="F27" s="278"/>
      <c r="G27" s="278"/>
      <c r="H27" s="278"/>
      <c r="I27" s="278"/>
      <c r="J27" s="278"/>
      <c r="K27" s="278">
        <f>SUM(K22:K26)</f>
        <v>2491200</v>
      </c>
      <c r="L27" s="87" t="s">
        <v>223</v>
      </c>
    </row>
    <row r="28" spans="1:12" x14ac:dyDescent="0.35">
      <c r="E28" s="278"/>
      <c r="F28" s="278"/>
      <c r="G28" s="278"/>
      <c r="H28" s="278"/>
      <c r="I28" s="278"/>
      <c r="J28" s="278"/>
      <c r="K28" s="278"/>
    </row>
    <row r="29" spans="1:12" s="88" customFormat="1" x14ac:dyDescent="0.35">
      <c r="D29" s="88" t="s">
        <v>476</v>
      </c>
      <c r="E29" s="282"/>
      <c r="F29" s="282"/>
      <c r="G29" s="282"/>
      <c r="H29" s="282"/>
      <c r="I29" s="282"/>
      <c r="J29" s="282"/>
      <c r="K29" s="282">
        <f>K9+K14+K19+K27</f>
        <v>3089520</v>
      </c>
      <c r="L29" s="88" t="s">
        <v>223</v>
      </c>
    </row>
  </sheetData>
  <mergeCells count="4">
    <mergeCell ref="A1:L1"/>
    <mergeCell ref="A2:L2"/>
    <mergeCell ref="A3:L3"/>
    <mergeCell ref="A4:L4"/>
  </mergeCells>
  <pageMargins left="1.1811023622047245" right="0.78740157480314965" top="0.98425196850393704" bottom="0.78740157480314965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5" zoomScale="120" zoomScaleNormal="120" workbookViewId="0">
      <selection activeCell="D46" sqref="D46"/>
    </sheetView>
  </sheetViews>
  <sheetFormatPr defaultRowHeight="18.75" x14ac:dyDescent="0.3"/>
  <cols>
    <col min="1" max="1" width="12.75" style="1" customWidth="1"/>
    <col min="2" max="2" width="10.75" style="1" customWidth="1"/>
    <col min="3" max="3" width="9.625" style="10" customWidth="1"/>
    <col min="4" max="4" width="11.25" style="1" customWidth="1"/>
    <col min="5" max="5" width="12.875" style="1" customWidth="1"/>
    <col min="6" max="16384" width="9" style="1"/>
  </cols>
  <sheetData>
    <row r="1" spans="1:5" x14ac:dyDescent="0.3">
      <c r="A1" s="4" t="s">
        <v>1</v>
      </c>
      <c r="B1" s="4" t="s">
        <v>62</v>
      </c>
      <c r="C1" s="20" t="s">
        <v>63</v>
      </c>
      <c r="D1" s="4" t="s">
        <v>64</v>
      </c>
      <c r="E1" s="4" t="s">
        <v>65</v>
      </c>
    </row>
    <row r="2" spans="1:5" x14ac:dyDescent="0.3">
      <c r="A2" s="12" t="s">
        <v>2</v>
      </c>
      <c r="B2" s="12"/>
      <c r="C2" s="13"/>
      <c r="D2" s="12"/>
      <c r="E2" s="28"/>
    </row>
    <row r="3" spans="1:5" x14ac:dyDescent="0.3">
      <c r="A3" s="27" t="s">
        <v>67</v>
      </c>
      <c r="B3" s="12">
        <v>1</v>
      </c>
      <c r="C3" s="13">
        <v>20400</v>
      </c>
      <c r="D3" s="12">
        <v>12</v>
      </c>
      <c r="E3" s="28">
        <f>B3*C3*D3</f>
        <v>244800</v>
      </c>
    </row>
    <row r="4" spans="1:5" x14ac:dyDescent="0.3">
      <c r="A4" s="27" t="s">
        <v>68</v>
      </c>
      <c r="B4" s="12">
        <v>2</v>
      </c>
      <c r="C4" s="13">
        <v>11220</v>
      </c>
      <c r="D4" s="12">
        <v>12</v>
      </c>
      <c r="E4" s="28">
        <f>B4*C4*D4</f>
        <v>269280</v>
      </c>
    </row>
    <row r="5" spans="1:5" s="9" customFormat="1" x14ac:dyDescent="0.3">
      <c r="A5" s="14" t="s">
        <v>59</v>
      </c>
      <c r="B5" s="23"/>
      <c r="C5" s="24"/>
      <c r="D5" s="23"/>
      <c r="E5" s="29">
        <f>SUM(E3:E4)</f>
        <v>514080</v>
      </c>
    </row>
    <row r="6" spans="1:5" x14ac:dyDescent="0.3">
      <c r="A6" s="12" t="s">
        <v>13</v>
      </c>
      <c r="B6" s="12"/>
      <c r="C6" s="13"/>
      <c r="D6" s="12"/>
      <c r="E6" s="12"/>
    </row>
    <row r="7" spans="1:5" x14ac:dyDescent="0.3">
      <c r="A7" s="27" t="s">
        <v>67</v>
      </c>
      <c r="B7" s="12">
        <v>1</v>
      </c>
      <c r="C7" s="13">
        <v>1750</v>
      </c>
      <c r="D7" s="12">
        <v>12</v>
      </c>
      <c r="E7" s="28">
        <f>B7*C7*D7</f>
        <v>21000</v>
      </c>
    </row>
    <row r="8" spans="1:5" x14ac:dyDescent="0.3">
      <c r="A8" s="27" t="s">
        <v>68</v>
      </c>
      <c r="B8" s="12">
        <v>2</v>
      </c>
      <c r="C8" s="13">
        <v>880</v>
      </c>
      <c r="D8" s="12">
        <v>12</v>
      </c>
      <c r="E8" s="28">
        <f>B8*C8*D8</f>
        <v>21120</v>
      </c>
    </row>
    <row r="9" spans="1:5" s="9" customFormat="1" x14ac:dyDescent="0.3">
      <c r="A9" s="14" t="s">
        <v>59</v>
      </c>
      <c r="B9" s="23"/>
      <c r="C9" s="24"/>
      <c r="D9" s="23"/>
      <c r="E9" s="29">
        <f>SUM(E7:E8)</f>
        <v>42120</v>
      </c>
    </row>
    <row r="10" spans="1:5" x14ac:dyDescent="0.3">
      <c r="A10" s="12" t="s">
        <v>478</v>
      </c>
      <c r="B10" s="12"/>
      <c r="C10" s="13"/>
      <c r="D10" s="12"/>
      <c r="E10" s="12"/>
    </row>
    <row r="11" spans="1:5" x14ac:dyDescent="0.3">
      <c r="A11" s="27" t="s">
        <v>67</v>
      </c>
      <c r="B11" s="12">
        <v>1</v>
      </c>
      <c r="C11" s="13">
        <v>1750</v>
      </c>
      <c r="D11" s="12">
        <v>12</v>
      </c>
      <c r="E11" s="28">
        <f>B11*C11*D11</f>
        <v>21000</v>
      </c>
    </row>
    <row r="12" spans="1:5" x14ac:dyDescent="0.3">
      <c r="A12" s="27" t="s">
        <v>68</v>
      </c>
      <c r="B12" s="12">
        <v>2</v>
      </c>
      <c r="C12" s="13">
        <v>880</v>
      </c>
      <c r="D12" s="12">
        <v>12</v>
      </c>
      <c r="E12" s="28">
        <f>B12*C12*D12</f>
        <v>21120</v>
      </c>
    </row>
    <row r="13" spans="1:5" s="9" customFormat="1" x14ac:dyDescent="0.3">
      <c r="A13" s="14" t="s">
        <v>59</v>
      </c>
      <c r="B13" s="23"/>
      <c r="C13" s="24"/>
      <c r="D13" s="23"/>
      <c r="E13" s="29">
        <f>SUM(E11:E12)</f>
        <v>42120</v>
      </c>
    </row>
    <row r="14" spans="1:5" x14ac:dyDescent="0.3">
      <c r="A14" s="3" t="s">
        <v>479</v>
      </c>
      <c r="B14" s="3">
        <v>1</v>
      </c>
      <c r="C14" s="5">
        <v>7200</v>
      </c>
      <c r="D14" s="3">
        <v>12</v>
      </c>
      <c r="E14" s="342">
        <f>B14*C14*D14</f>
        <v>86400</v>
      </c>
    </row>
    <row r="15" spans="1:5" x14ac:dyDescent="0.3">
      <c r="A15" s="12" t="s">
        <v>66</v>
      </c>
      <c r="B15" s="12"/>
      <c r="C15" s="13"/>
      <c r="D15" s="12"/>
      <c r="E15" s="12"/>
    </row>
    <row r="16" spans="1:5" x14ac:dyDescent="0.3">
      <c r="A16" s="283" t="s">
        <v>69</v>
      </c>
      <c r="B16" s="12">
        <v>1</v>
      </c>
      <c r="C16" s="13">
        <v>11220</v>
      </c>
      <c r="D16" s="12">
        <v>12</v>
      </c>
      <c r="E16" s="28">
        <f>B16*C16*D16</f>
        <v>134640</v>
      </c>
    </row>
    <row r="17" spans="1:9" x14ac:dyDescent="0.3">
      <c r="A17" s="283" t="s">
        <v>70</v>
      </c>
      <c r="B17" s="12">
        <v>1</v>
      </c>
      <c r="C17" s="13">
        <v>9180</v>
      </c>
      <c r="D17" s="12">
        <v>12</v>
      </c>
      <c r="E17" s="28">
        <f>B17*C17*D17</f>
        <v>110160</v>
      </c>
    </row>
    <row r="18" spans="1:9" x14ac:dyDescent="0.3">
      <c r="A18" s="283" t="s">
        <v>71</v>
      </c>
      <c r="B18" s="12">
        <v>24</v>
      </c>
      <c r="C18" s="13">
        <v>7200</v>
      </c>
      <c r="D18" s="12">
        <v>12</v>
      </c>
      <c r="E18" s="28">
        <f>B18*C18*D18</f>
        <v>2073600</v>
      </c>
    </row>
    <row r="19" spans="1:9" x14ac:dyDescent="0.3">
      <c r="A19" s="283" t="s">
        <v>72</v>
      </c>
      <c r="B19" s="12">
        <v>1</v>
      </c>
      <c r="C19" s="13">
        <v>7200</v>
      </c>
      <c r="D19" s="12">
        <v>12</v>
      </c>
      <c r="E19" s="28">
        <f>B19*C19*D19</f>
        <v>86400</v>
      </c>
    </row>
    <row r="20" spans="1:9" s="9" customFormat="1" x14ac:dyDescent="0.3">
      <c r="A20" s="14" t="s">
        <v>59</v>
      </c>
      <c r="B20" s="23"/>
      <c r="C20" s="24"/>
      <c r="D20" s="23"/>
      <c r="E20" s="29">
        <f>SUM(E16:E19)</f>
        <v>2404800</v>
      </c>
    </row>
    <row r="23" spans="1:9" x14ac:dyDescent="0.3">
      <c r="A23" s="6" t="s">
        <v>356</v>
      </c>
      <c r="B23" s="382" t="s">
        <v>352</v>
      </c>
      <c r="C23" s="383"/>
      <c r="D23" s="383"/>
      <c r="E23" s="384"/>
      <c r="F23" s="382" t="s">
        <v>353</v>
      </c>
      <c r="G23" s="383"/>
      <c r="H23" s="383"/>
      <c r="I23" s="384"/>
    </row>
    <row r="24" spans="1:9" x14ac:dyDescent="0.3">
      <c r="A24" s="11" t="s">
        <v>354</v>
      </c>
      <c r="B24" s="90" t="s">
        <v>3</v>
      </c>
      <c r="C24" s="90" t="s">
        <v>342</v>
      </c>
      <c r="D24" s="90" t="s">
        <v>343</v>
      </c>
      <c r="E24" s="90" t="s">
        <v>59</v>
      </c>
      <c r="F24" s="90" t="s">
        <v>3</v>
      </c>
      <c r="G24" s="90" t="s">
        <v>342</v>
      </c>
      <c r="H24" s="90" t="s">
        <v>343</v>
      </c>
      <c r="I24" s="90" t="s">
        <v>59</v>
      </c>
    </row>
    <row r="25" spans="1:9" x14ac:dyDescent="0.3">
      <c r="A25" s="11" t="s">
        <v>355</v>
      </c>
      <c r="B25" s="91" t="s">
        <v>340</v>
      </c>
      <c r="C25" s="91" t="s">
        <v>1</v>
      </c>
      <c r="D25" s="91" t="s">
        <v>344</v>
      </c>
      <c r="E25" s="91"/>
      <c r="F25" s="91" t="s">
        <v>340</v>
      </c>
      <c r="G25" s="91" t="s">
        <v>1</v>
      </c>
      <c r="H25" s="91" t="s">
        <v>344</v>
      </c>
      <c r="I25" s="91"/>
    </row>
    <row r="26" spans="1:9" x14ac:dyDescent="0.3">
      <c r="A26" s="7" t="s">
        <v>345</v>
      </c>
      <c r="B26" s="92" t="s">
        <v>341</v>
      </c>
      <c r="C26" s="92" t="s">
        <v>341</v>
      </c>
      <c r="D26" s="92" t="s">
        <v>341</v>
      </c>
      <c r="E26" s="92" t="s">
        <v>341</v>
      </c>
      <c r="F26" s="92" t="s">
        <v>341</v>
      </c>
      <c r="G26" s="92" t="s">
        <v>341</v>
      </c>
      <c r="H26" s="92" t="s">
        <v>341</v>
      </c>
      <c r="I26" s="92" t="s">
        <v>341</v>
      </c>
    </row>
    <row r="27" spans="1:9" x14ac:dyDescent="0.3">
      <c r="A27" s="93" t="s">
        <v>346</v>
      </c>
      <c r="B27" s="94">
        <v>22080</v>
      </c>
      <c r="C27" s="94">
        <v>2000</v>
      </c>
      <c r="D27" s="94">
        <v>2000</v>
      </c>
      <c r="E27" s="94">
        <f>B27+C27+D27</f>
        <v>26080</v>
      </c>
      <c r="F27" s="94">
        <v>12140</v>
      </c>
      <c r="G27" s="94">
        <v>1000</v>
      </c>
      <c r="H27" s="94">
        <v>1000</v>
      </c>
      <c r="I27" s="94">
        <v>14140</v>
      </c>
    </row>
    <row r="28" spans="1:9" x14ac:dyDescent="0.3">
      <c r="A28" s="95" t="s">
        <v>347</v>
      </c>
      <c r="B28" s="96">
        <v>21120</v>
      </c>
      <c r="C28" s="96">
        <v>1900</v>
      </c>
      <c r="D28" s="96">
        <v>1900</v>
      </c>
      <c r="E28" s="96">
        <f>B28+C28+D28</f>
        <v>24920</v>
      </c>
      <c r="F28" s="96">
        <v>11610</v>
      </c>
      <c r="G28" s="96">
        <v>950</v>
      </c>
      <c r="H28" s="96">
        <v>950</v>
      </c>
      <c r="I28" s="96">
        <v>13510</v>
      </c>
    </row>
    <row r="29" spans="1:9" x14ac:dyDescent="0.3">
      <c r="A29" s="271" t="s">
        <v>348</v>
      </c>
      <c r="B29" s="272">
        <v>20400</v>
      </c>
      <c r="C29" s="272">
        <v>1750</v>
      </c>
      <c r="D29" s="272">
        <v>1750</v>
      </c>
      <c r="E29" s="272">
        <f t="shared" ref="E29:E31" si="0">B29+C29+D29</f>
        <v>23900</v>
      </c>
      <c r="F29" s="272">
        <v>11220</v>
      </c>
      <c r="G29" s="272">
        <v>880</v>
      </c>
      <c r="H29" s="272">
        <v>880</v>
      </c>
      <c r="I29" s="272">
        <v>12980</v>
      </c>
    </row>
    <row r="30" spans="1:9" x14ac:dyDescent="0.3">
      <c r="A30" s="95" t="s">
        <v>349</v>
      </c>
      <c r="B30" s="96">
        <v>19680</v>
      </c>
      <c r="C30" s="96">
        <v>1600</v>
      </c>
      <c r="D30" s="96">
        <v>1600</v>
      </c>
      <c r="E30" s="96">
        <f t="shared" si="0"/>
        <v>22880</v>
      </c>
      <c r="F30" s="96">
        <v>10820</v>
      </c>
      <c r="G30" s="96">
        <v>800</v>
      </c>
      <c r="H30" s="96">
        <v>800</v>
      </c>
      <c r="I30" s="96">
        <v>12420</v>
      </c>
    </row>
    <row r="31" spans="1:9" x14ac:dyDescent="0.3">
      <c r="A31" s="2" t="s">
        <v>350</v>
      </c>
      <c r="B31" s="89">
        <v>18960</v>
      </c>
      <c r="C31" s="89">
        <v>1450</v>
      </c>
      <c r="D31" s="89">
        <v>1450</v>
      </c>
      <c r="E31" s="97">
        <f t="shared" si="0"/>
        <v>21860</v>
      </c>
      <c r="F31" s="89">
        <v>10420</v>
      </c>
      <c r="G31" s="89">
        <v>730</v>
      </c>
      <c r="H31" s="89">
        <v>730</v>
      </c>
      <c r="I31" s="89">
        <v>11880</v>
      </c>
    </row>
    <row r="32" spans="1:9" x14ac:dyDescent="0.3">
      <c r="B32" s="84"/>
      <c r="C32" s="84"/>
      <c r="D32" s="84"/>
      <c r="E32" s="84"/>
      <c r="F32" s="84"/>
      <c r="G32" s="84"/>
      <c r="H32" s="84"/>
      <c r="I32" s="84"/>
    </row>
    <row r="33" spans="1:9" x14ac:dyDescent="0.3">
      <c r="A33" s="6" t="s">
        <v>356</v>
      </c>
      <c r="B33" s="382" t="s">
        <v>713</v>
      </c>
      <c r="C33" s="383"/>
      <c r="D33" s="383"/>
      <c r="E33" s="383"/>
      <c r="F33" s="384"/>
      <c r="G33" s="100"/>
      <c r="H33" s="100"/>
      <c r="I33" s="100"/>
    </row>
    <row r="34" spans="1:9" x14ac:dyDescent="0.3">
      <c r="A34" s="11" t="s">
        <v>710</v>
      </c>
      <c r="B34" s="91" t="s">
        <v>359</v>
      </c>
      <c r="C34" s="91" t="s">
        <v>361</v>
      </c>
      <c r="D34" s="91" t="s">
        <v>363</v>
      </c>
      <c r="E34" s="91" t="s">
        <v>364</v>
      </c>
      <c r="F34" s="91" t="s">
        <v>364</v>
      </c>
      <c r="G34" s="98"/>
      <c r="H34" s="98"/>
      <c r="I34" s="98"/>
    </row>
    <row r="35" spans="1:9" x14ac:dyDescent="0.3">
      <c r="A35" s="11" t="s">
        <v>355</v>
      </c>
      <c r="B35" s="91" t="s">
        <v>710</v>
      </c>
      <c r="C35" s="91" t="s">
        <v>711</v>
      </c>
      <c r="D35" s="91" t="s">
        <v>711</v>
      </c>
      <c r="E35" s="101" t="s">
        <v>712</v>
      </c>
      <c r="F35" s="91" t="s">
        <v>711</v>
      </c>
      <c r="G35" s="98"/>
      <c r="H35" s="98"/>
      <c r="I35" s="98"/>
    </row>
    <row r="36" spans="1:9" x14ac:dyDescent="0.3">
      <c r="A36" s="11" t="s">
        <v>345</v>
      </c>
      <c r="B36" s="91"/>
      <c r="C36" s="91"/>
      <c r="D36" s="91"/>
      <c r="E36" s="91"/>
      <c r="F36" s="91"/>
      <c r="G36" s="98"/>
      <c r="H36" s="98"/>
      <c r="I36" s="98"/>
    </row>
    <row r="37" spans="1:9" x14ac:dyDescent="0.3">
      <c r="A37" s="93" t="s">
        <v>346</v>
      </c>
      <c r="B37" s="94">
        <v>12140</v>
      </c>
      <c r="C37" s="94">
        <v>9930</v>
      </c>
      <c r="D37" s="94">
        <v>7920</v>
      </c>
      <c r="E37" s="94">
        <v>7920</v>
      </c>
      <c r="F37" s="94">
        <v>7920</v>
      </c>
      <c r="G37" s="99"/>
      <c r="H37" s="99"/>
      <c r="I37" s="99"/>
    </row>
    <row r="38" spans="1:9" x14ac:dyDescent="0.3">
      <c r="A38" s="95" t="s">
        <v>347</v>
      </c>
      <c r="B38" s="96">
        <v>11610</v>
      </c>
      <c r="C38" s="96">
        <v>9500</v>
      </c>
      <c r="D38" s="96">
        <v>7560</v>
      </c>
      <c r="E38" s="96">
        <v>7560</v>
      </c>
      <c r="F38" s="96">
        <v>7560</v>
      </c>
      <c r="G38" s="99"/>
      <c r="H38" s="99"/>
      <c r="I38" s="99"/>
    </row>
    <row r="39" spans="1:9" x14ac:dyDescent="0.3">
      <c r="A39" s="271" t="s">
        <v>348</v>
      </c>
      <c r="B39" s="272">
        <v>11220</v>
      </c>
      <c r="C39" s="272">
        <v>9180</v>
      </c>
      <c r="D39" s="272">
        <v>7200</v>
      </c>
      <c r="E39" s="272">
        <v>7200</v>
      </c>
      <c r="F39" s="272">
        <v>7200</v>
      </c>
      <c r="G39" s="99"/>
      <c r="H39" s="99"/>
      <c r="I39" s="99"/>
    </row>
    <row r="40" spans="1:9" x14ac:dyDescent="0.3">
      <c r="A40" s="95" t="s">
        <v>349</v>
      </c>
      <c r="B40" s="96">
        <v>10820</v>
      </c>
      <c r="C40" s="96">
        <v>8850</v>
      </c>
      <c r="D40" s="96">
        <v>6880</v>
      </c>
      <c r="E40" s="96">
        <v>6880</v>
      </c>
      <c r="F40" s="96">
        <v>7880</v>
      </c>
      <c r="G40" s="99"/>
      <c r="H40" s="99"/>
      <c r="I40" s="99"/>
    </row>
    <row r="41" spans="1:9" x14ac:dyDescent="0.3">
      <c r="A41" s="2" t="s">
        <v>350</v>
      </c>
      <c r="B41" s="89">
        <v>10420</v>
      </c>
      <c r="C41" s="89">
        <v>8530</v>
      </c>
      <c r="D41" s="89">
        <v>6630</v>
      </c>
      <c r="E41" s="97">
        <v>6630</v>
      </c>
      <c r="F41" s="89">
        <v>6630</v>
      </c>
      <c r="G41" s="99"/>
      <c r="H41" s="99"/>
      <c r="I41" s="99"/>
    </row>
    <row r="42" spans="1:9" ht="21" x14ac:dyDescent="0.35">
      <c r="A42" s="87" t="s">
        <v>367</v>
      </c>
      <c r="B42" s="102" t="s">
        <v>714</v>
      </c>
      <c r="C42" s="102"/>
      <c r="D42" s="102"/>
      <c r="E42" s="102"/>
      <c r="F42" s="102"/>
      <c r="G42" s="102"/>
      <c r="H42" s="102"/>
      <c r="I42" s="102"/>
    </row>
    <row r="43" spans="1:9" ht="21" x14ac:dyDescent="0.35">
      <c r="A43" s="87"/>
      <c r="B43" s="102" t="s">
        <v>715</v>
      </c>
      <c r="C43" s="102"/>
      <c r="D43" s="102"/>
      <c r="E43" s="102"/>
      <c r="F43" s="102"/>
      <c r="G43" s="102"/>
      <c r="H43" s="102"/>
      <c r="I43" s="102"/>
    </row>
    <row r="44" spans="1:9" ht="21" x14ac:dyDescent="0.35">
      <c r="A44" s="87"/>
      <c r="B44" s="102"/>
      <c r="C44" s="102"/>
      <c r="D44" s="102"/>
      <c r="E44" s="102"/>
      <c r="F44" s="102"/>
      <c r="G44" s="102"/>
      <c r="H44" s="102"/>
      <c r="I44" s="102"/>
    </row>
  </sheetData>
  <mergeCells count="3">
    <mergeCell ref="B23:E23"/>
    <mergeCell ref="F23:I23"/>
    <mergeCell ref="B33:F33"/>
  </mergeCells>
  <pageMargins left="0.19685039370078741" right="0.19685039370078741" top="0.19685039370078741" bottom="0.19685039370078741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topLeftCell="A19" zoomScale="120" zoomScaleNormal="120" workbookViewId="0">
      <selection activeCell="C9" sqref="C9"/>
    </sheetView>
  </sheetViews>
  <sheetFormatPr defaultRowHeight="18.75" x14ac:dyDescent="0.3"/>
  <cols>
    <col min="1" max="1" width="11.375" style="1" customWidth="1"/>
    <col min="2" max="9" width="8.75" style="84" customWidth="1"/>
    <col min="10" max="16384" width="9" style="1"/>
  </cols>
  <sheetData>
    <row r="2" spans="1:11" s="88" customFormat="1" ht="21" x14ac:dyDescent="0.35">
      <c r="A2" s="356" t="s">
        <v>351</v>
      </c>
      <c r="B2" s="356"/>
      <c r="C2" s="356"/>
      <c r="D2" s="356"/>
      <c r="E2" s="356"/>
      <c r="F2" s="356"/>
      <c r="G2" s="356"/>
      <c r="H2" s="356"/>
      <c r="I2" s="356"/>
    </row>
    <row r="4" spans="1:11" x14ac:dyDescent="0.3">
      <c r="A4" s="6" t="s">
        <v>356</v>
      </c>
      <c r="B4" s="382" t="s">
        <v>352</v>
      </c>
      <c r="C4" s="383"/>
      <c r="D4" s="383"/>
      <c r="E4" s="384"/>
      <c r="F4" s="382" t="s">
        <v>353</v>
      </c>
      <c r="G4" s="383"/>
      <c r="H4" s="383"/>
      <c r="I4" s="384"/>
    </row>
    <row r="5" spans="1:11" x14ac:dyDescent="0.3">
      <c r="A5" s="11" t="s">
        <v>354</v>
      </c>
      <c r="B5" s="90" t="s">
        <v>3</v>
      </c>
      <c r="C5" s="90" t="s">
        <v>342</v>
      </c>
      <c r="D5" s="90" t="s">
        <v>343</v>
      </c>
      <c r="E5" s="90" t="s">
        <v>59</v>
      </c>
      <c r="F5" s="90" t="s">
        <v>3</v>
      </c>
      <c r="G5" s="90" t="s">
        <v>342</v>
      </c>
      <c r="H5" s="90" t="s">
        <v>343</v>
      </c>
      <c r="I5" s="90" t="s">
        <v>59</v>
      </c>
    </row>
    <row r="6" spans="1:11" x14ac:dyDescent="0.3">
      <c r="A6" s="11" t="s">
        <v>355</v>
      </c>
      <c r="B6" s="91" t="s">
        <v>340</v>
      </c>
      <c r="C6" s="91" t="s">
        <v>1</v>
      </c>
      <c r="D6" s="91" t="s">
        <v>344</v>
      </c>
      <c r="E6" s="91"/>
      <c r="F6" s="91" t="s">
        <v>340</v>
      </c>
      <c r="G6" s="91" t="s">
        <v>1</v>
      </c>
      <c r="H6" s="91" t="s">
        <v>344</v>
      </c>
      <c r="I6" s="91"/>
    </row>
    <row r="7" spans="1:11" x14ac:dyDescent="0.3">
      <c r="A7" s="7" t="s">
        <v>345</v>
      </c>
      <c r="B7" s="92" t="s">
        <v>341</v>
      </c>
      <c r="C7" s="92" t="s">
        <v>341</v>
      </c>
      <c r="D7" s="92" t="s">
        <v>341</v>
      </c>
      <c r="E7" s="92" t="s">
        <v>341</v>
      </c>
      <c r="F7" s="92" t="s">
        <v>341</v>
      </c>
      <c r="G7" s="92" t="s">
        <v>341</v>
      </c>
      <c r="H7" s="92" t="s">
        <v>341</v>
      </c>
      <c r="I7" s="92" t="s">
        <v>341</v>
      </c>
    </row>
    <row r="8" spans="1:11" x14ac:dyDescent="0.3">
      <c r="A8" s="93" t="s">
        <v>346</v>
      </c>
      <c r="B8" s="94">
        <v>22080</v>
      </c>
      <c r="C8" s="94">
        <v>2000</v>
      </c>
      <c r="D8" s="94">
        <v>2000</v>
      </c>
      <c r="E8" s="94">
        <f>B8+C8+D8</f>
        <v>26080</v>
      </c>
      <c r="F8" s="94">
        <v>12140</v>
      </c>
      <c r="G8" s="94">
        <v>1000</v>
      </c>
      <c r="H8" s="94">
        <v>1000</v>
      </c>
      <c r="I8" s="94">
        <v>14140</v>
      </c>
    </row>
    <row r="9" spans="1:11" x14ac:dyDescent="0.3">
      <c r="A9" s="95" t="s">
        <v>347</v>
      </c>
      <c r="B9" s="96">
        <v>21120</v>
      </c>
      <c r="C9" s="96">
        <v>1900</v>
      </c>
      <c r="D9" s="96">
        <v>1900</v>
      </c>
      <c r="E9" s="96">
        <f>B9+C9+D9</f>
        <v>24920</v>
      </c>
      <c r="F9" s="96">
        <v>11610</v>
      </c>
      <c r="G9" s="96">
        <v>950</v>
      </c>
      <c r="H9" s="96">
        <v>950</v>
      </c>
      <c r="I9" s="96">
        <v>13510</v>
      </c>
    </row>
    <row r="10" spans="1:11" x14ac:dyDescent="0.3">
      <c r="A10" s="271" t="s">
        <v>348</v>
      </c>
      <c r="B10" s="272">
        <v>20400</v>
      </c>
      <c r="C10" s="272">
        <v>1750</v>
      </c>
      <c r="D10" s="272">
        <v>1750</v>
      </c>
      <c r="E10" s="272">
        <f t="shared" ref="E10:E12" si="0">B10+C10+D10</f>
        <v>23900</v>
      </c>
      <c r="F10" s="272">
        <v>11220</v>
      </c>
      <c r="G10" s="272">
        <v>880</v>
      </c>
      <c r="H10" s="272">
        <v>880</v>
      </c>
      <c r="I10" s="272">
        <v>12980</v>
      </c>
    </row>
    <row r="11" spans="1:11" x14ac:dyDescent="0.3">
      <c r="A11" s="95" t="s">
        <v>349</v>
      </c>
      <c r="B11" s="96">
        <v>19680</v>
      </c>
      <c r="C11" s="96">
        <v>1600</v>
      </c>
      <c r="D11" s="96">
        <v>1600</v>
      </c>
      <c r="E11" s="96">
        <f t="shared" si="0"/>
        <v>22880</v>
      </c>
      <c r="F11" s="96">
        <v>10820</v>
      </c>
      <c r="G11" s="96">
        <v>800</v>
      </c>
      <c r="H11" s="96">
        <v>800</v>
      </c>
      <c r="I11" s="96">
        <v>12420</v>
      </c>
    </row>
    <row r="12" spans="1:11" x14ac:dyDescent="0.3">
      <c r="A12" s="2" t="s">
        <v>350</v>
      </c>
      <c r="B12" s="89">
        <v>18960</v>
      </c>
      <c r="C12" s="89">
        <v>1450</v>
      </c>
      <c r="D12" s="89">
        <v>1450</v>
      </c>
      <c r="E12" s="97">
        <f t="shared" si="0"/>
        <v>21860</v>
      </c>
      <c r="F12" s="89">
        <v>10420</v>
      </c>
      <c r="G12" s="89">
        <v>730</v>
      </c>
      <c r="H12" s="89">
        <v>730</v>
      </c>
      <c r="I12" s="89">
        <v>11880</v>
      </c>
      <c r="K12" s="1" t="s">
        <v>449</v>
      </c>
    </row>
    <row r="15" spans="1:11" x14ac:dyDescent="0.3">
      <c r="A15" s="6" t="s">
        <v>356</v>
      </c>
      <c r="B15" s="385" t="s">
        <v>357</v>
      </c>
      <c r="C15" s="386"/>
      <c r="D15" s="386"/>
      <c r="E15" s="386"/>
      <c r="F15" s="387"/>
      <c r="G15" s="100"/>
      <c r="H15" s="100"/>
      <c r="I15" s="100"/>
    </row>
    <row r="16" spans="1:11" x14ac:dyDescent="0.3">
      <c r="A16" s="11"/>
      <c r="B16" s="388" t="s">
        <v>358</v>
      </c>
      <c r="C16" s="389"/>
      <c r="D16" s="389"/>
      <c r="E16" s="389"/>
      <c r="F16" s="390"/>
      <c r="G16" s="100"/>
      <c r="H16" s="100"/>
      <c r="I16" s="100"/>
    </row>
    <row r="17" spans="1:9" x14ac:dyDescent="0.3">
      <c r="A17" s="11" t="s">
        <v>354</v>
      </c>
      <c r="B17" s="91" t="s">
        <v>359</v>
      </c>
      <c r="C17" s="91" t="s">
        <v>361</v>
      </c>
      <c r="D17" s="91" t="s">
        <v>363</v>
      </c>
      <c r="E17" s="91" t="s">
        <v>364</v>
      </c>
      <c r="F17" s="90" t="s">
        <v>364</v>
      </c>
      <c r="G17" s="98"/>
      <c r="H17" s="98"/>
      <c r="I17" s="98"/>
    </row>
    <row r="18" spans="1:9" x14ac:dyDescent="0.3">
      <c r="A18" s="11"/>
      <c r="B18" s="91" t="s">
        <v>360</v>
      </c>
      <c r="C18" s="91" t="s">
        <v>362</v>
      </c>
      <c r="D18" s="91" t="s">
        <v>362</v>
      </c>
      <c r="E18" s="101" t="s">
        <v>365</v>
      </c>
      <c r="F18" s="91" t="s">
        <v>366</v>
      </c>
      <c r="G18" s="98"/>
      <c r="H18" s="98"/>
      <c r="I18" s="98"/>
    </row>
    <row r="19" spans="1:9" x14ac:dyDescent="0.3">
      <c r="A19" s="11" t="s">
        <v>355</v>
      </c>
      <c r="B19" s="91" t="s">
        <v>176</v>
      </c>
      <c r="C19" s="91" t="s">
        <v>176</v>
      </c>
      <c r="D19" s="91" t="s">
        <v>176</v>
      </c>
      <c r="E19" s="91" t="s">
        <v>176</v>
      </c>
      <c r="F19" s="91" t="s">
        <v>176</v>
      </c>
      <c r="G19" s="98"/>
      <c r="H19" s="98"/>
      <c r="I19" s="98"/>
    </row>
    <row r="20" spans="1:9" x14ac:dyDescent="0.3">
      <c r="A20" s="7" t="s">
        <v>345</v>
      </c>
      <c r="B20" s="92" t="s">
        <v>355</v>
      </c>
      <c r="C20" s="92" t="s">
        <v>355</v>
      </c>
      <c r="D20" s="92" t="s">
        <v>355</v>
      </c>
      <c r="E20" s="92" t="s">
        <v>355</v>
      </c>
      <c r="F20" s="92" t="s">
        <v>355</v>
      </c>
      <c r="G20" s="98"/>
      <c r="H20" s="98"/>
      <c r="I20" s="98"/>
    </row>
    <row r="21" spans="1:9" x14ac:dyDescent="0.3">
      <c r="A21" s="93" t="s">
        <v>346</v>
      </c>
      <c r="B21" s="94">
        <v>12140</v>
      </c>
      <c r="C21" s="94">
        <v>9930</v>
      </c>
      <c r="D21" s="94">
        <v>7920</v>
      </c>
      <c r="E21" s="94">
        <v>7920</v>
      </c>
      <c r="F21" s="94">
        <v>7920</v>
      </c>
      <c r="G21" s="99"/>
      <c r="H21" s="99"/>
      <c r="I21" s="99"/>
    </row>
    <row r="22" spans="1:9" x14ac:dyDescent="0.3">
      <c r="A22" s="95" t="s">
        <v>347</v>
      </c>
      <c r="B22" s="96">
        <v>11610</v>
      </c>
      <c r="C22" s="96">
        <v>9500</v>
      </c>
      <c r="D22" s="96">
        <v>7560</v>
      </c>
      <c r="E22" s="96">
        <v>7560</v>
      </c>
      <c r="F22" s="96">
        <v>7560</v>
      </c>
      <c r="G22" s="99"/>
      <c r="H22" s="99"/>
      <c r="I22" s="99"/>
    </row>
    <row r="23" spans="1:9" x14ac:dyDescent="0.3">
      <c r="A23" s="271" t="s">
        <v>348</v>
      </c>
      <c r="B23" s="272">
        <v>11220</v>
      </c>
      <c r="C23" s="272">
        <v>9180</v>
      </c>
      <c r="D23" s="272">
        <v>7200</v>
      </c>
      <c r="E23" s="272">
        <v>7200</v>
      </c>
      <c r="F23" s="272">
        <v>7200</v>
      </c>
      <c r="G23" s="99"/>
      <c r="H23" s="99"/>
      <c r="I23" s="99"/>
    </row>
    <row r="24" spans="1:9" x14ac:dyDescent="0.3">
      <c r="A24" s="95" t="s">
        <v>349</v>
      </c>
      <c r="B24" s="96">
        <v>10820</v>
      </c>
      <c r="C24" s="96">
        <v>8850</v>
      </c>
      <c r="D24" s="96">
        <v>6880</v>
      </c>
      <c r="E24" s="96">
        <v>6880</v>
      </c>
      <c r="F24" s="96">
        <v>7880</v>
      </c>
      <c r="G24" s="99"/>
      <c r="H24" s="99"/>
      <c r="I24" s="99"/>
    </row>
    <row r="25" spans="1:9" x14ac:dyDescent="0.3">
      <c r="A25" s="2" t="s">
        <v>350</v>
      </c>
      <c r="B25" s="89">
        <v>10420</v>
      </c>
      <c r="C25" s="89">
        <v>8530</v>
      </c>
      <c r="D25" s="89">
        <v>6630</v>
      </c>
      <c r="E25" s="97">
        <v>6630</v>
      </c>
      <c r="F25" s="89">
        <v>6630</v>
      </c>
      <c r="G25" s="99"/>
      <c r="H25" s="99"/>
      <c r="I25" s="99"/>
    </row>
    <row r="27" spans="1:9" s="87" customFormat="1" ht="21" x14ac:dyDescent="0.35">
      <c r="A27" s="87" t="s">
        <v>367</v>
      </c>
      <c r="B27" s="102" t="s">
        <v>368</v>
      </c>
      <c r="C27" s="102"/>
      <c r="D27" s="102"/>
      <c r="E27" s="102"/>
      <c r="F27" s="102"/>
      <c r="G27" s="102"/>
      <c r="H27" s="102"/>
      <c r="I27" s="102"/>
    </row>
    <row r="28" spans="1:9" s="87" customFormat="1" ht="21" x14ac:dyDescent="0.35">
      <c r="B28" s="102" t="s">
        <v>369</v>
      </c>
      <c r="C28" s="102"/>
      <c r="D28" s="102"/>
      <c r="E28" s="102"/>
      <c r="F28" s="102"/>
      <c r="G28" s="102"/>
      <c r="H28" s="102"/>
      <c r="I28" s="102"/>
    </row>
    <row r="29" spans="1:9" s="87" customFormat="1" ht="21" x14ac:dyDescent="0.35">
      <c r="B29" s="102" t="s">
        <v>370</v>
      </c>
      <c r="C29" s="102"/>
      <c r="D29" s="102"/>
      <c r="E29" s="102"/>
      <c r="F29" s="102"/>
      <c r="G29" s="102"/>
      <c r="H29" s="102"/>
      <c r="I29" s="102"/>
    </row>
    <row r="30" spans="1:9" s="87" customFormat="1" ht="21" x14ac:dyDescent="0.35">
      <c r="B30" s="102"/>
      <c r="C30" s="102"/>
      <c r="D30" s="102"/>
      <c r="E30" s="102"/>
      <c r="F30" s="102"/>
      <c r="G30" s="102"/>
      <c r="H30" s="102"/>
      <c r="I30" s="102"/>
    </row>
  </sheetData>
  <mergeCells count="5">
    <mergeCell ref="B4:E4"/>
    <mergeCell ref="F4:I4"/>
    <mergeCell ref="A2:I2"/>
    <mergeCell ref="B15:F15"/>
    <mergeCell ref="B16:F16"/>
  </mergeCells>
  <pageMargins left="0.78740157480314965" right="0.39370078740157483" top="0.98425196850393704" bottom="0.59055118110236227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"/>
  <sheetViews>
    <sheetView topLeftCell="A16" zoomScale="120" zoomScaleNormal="120" workbookViewId="0">
      <selection activeCell="A15" sqref="A15"/>
    </sheetView>
  </sheetViews>
  <sheetFormatPr defaultRowHeight="19.5" x14ac:dyDescent="0.3"/>
  <cols>
    <col min="1" max="1" width="43.5" style="55" customWidth="1"/>
    <col min="2" max="4" width="12.5" style="56" customWidth="1"/>
    <col min="5" max="5" width="2.625" style="55" customWidth="1"/>
    <col min="6" max="6" width="13.5" style="56" customWidth="1"/>
    <col min="7" max="16384" width="9" style="55"/>
  </cols>
  <sheetData>
    <row r="2" spans="1:6" s="54" customFormat="1" x14ac:dyDescent="0.3">
      <c r="A2" s="353" t="s">
        <v>202</v>
      </c>
      <c r="B2" s="353"/>
      <c r="C2" s="353"/>
      <c r="D2" s="353"/>
      <c r="E2" s="353"/>
      <c r="F2" s="261"/>
    </row>
    <row r="3" spans="1:6" s="54" customFormat="1" x14ac:dyDescent="0.3">
      <c r="A3" s="353" t="s">
        <v>604</v>
      </c>
      <c r="B3" s="353"/>
      <c r="C3" s="353"/>
      <c r="D3" s="353"/>
      <c r="E3" s="353"/>
      <c r="F3" s="261"/>
    </row>
    <row r="4" spans="1:6" s="54" customFormat="1" x14ac:dyDescent="0.3">
      <c r="A4" s="353" t="s">
        <v>77</v>
      </c>
      <c r="B4" s="353"/>
      <c r="C4" s="353"/>
      <c r="D4" s="353"/>
      <c r="E4" s="293"/>
      <c r="F4" s="261"/>
    </row>
    <row r="5" spans="1:6" s="54" customFormat="1" x14ac:dyDescent="0.3">
      <c r="A5" s="353" t="s">
        <v>245</v>
      </c>
      <c r="B5" s="353"/>
      <c r="C5" s="353"/>
      <c r="D5" s="353"/>
      <c r="E5" s="293"/>
      <c r="F5" s="261"/>
    </row>
    <row r="6" spans="1:6" s="54" customFormat="1" x14ac:dyDescent="0.3">
      <c r="A6" s="292"/>
      <c r="B6" s="292"/>
      <c r="C6" s="292"/>
      <c r="D6" s="292"/>
      <c r="E6" s="292"/>
      <c r="F6" s="261"/>
    </row>
    <row r="7" spans="1:6" s="54" customFormat="1" x14ac:dyDescent="0.3">
      <c r="A7" s="292"/>
      <c r="B7" s="292"/>
      <c r="C7" s="292"/>
      <c r="D7" s="292"/>
      <c r="E7" s="292"/>
      <c r="F7" s="261"/>
    </row>
    <row r="9" spans="1:6" s="54" customFormat="1" x14ac:dyDescent="0.3">
      <c r="A9" s="57" t="s">
        <v>228</v>
      </c>
      <c r="B9" s="59" t="s">
        <v>83</v>
      </c>
      <c r="C9" s="59" t="s">
        <v>82</v>
      </c>
      <c r="D9" s="59" t="s">
        <v>82</v>
      </c>
      <c r="F9" s="261"/>
    </row>
    <row r="10" spans="1:6" s="54" customFormat="1" x14ac:dyDescent="0.3">
      <c r="A10" s="58"/>
      <c r="B10" s="60" t="s">
        <v>610</v>
      </c>
      <c r="C10" s="60" t="s">
        <v>201</v>
      </c>
      <c r="D10" s="60" t="s">
        <v>611</v>
      </c>
      <c r="F10" s="261"/>
    </row>
    <row r="11" spans="1:6" s="54" customFormat="1" x14ac:dyDescent="0.3">
      <c r="A11" s="63" t="s">
        <v>41</v>
      </c>
      <c r="B11" s="64"/>
      <c r="C11" s="64"/>
      <c r="D11" s="64"/>
      <c r="F11" s="261"/>
    </row>
    <row r="12" spans="1:6" x14ac:dyDescent="0.3">
      <c r="A12" s="65" t="s">
        <v>42</v>
      </c>
      <c r="B12" s="66">
        <v>73065.570000000007</v>
      </c>
      <c r="C12" s="66">
        <v>58100</v>
      </c>
      <c r="D12" s="66">
        <v>72700</v>
      </c>
    </row>
    <row r="13" spans="1:6" x14ac:dyDescent="0.3">
      <c r="A13" s="65" t="s">
        <v>85</v>
      </c>
      <c r="B13" s="66">
        <v>77605.2</v>
      </c>
      <c r="C13" s="66">
        <v>38700</v>
      </c>
      <c r="D13" s="66">
        <v>77200</v>
      </c>
    </row>
    <row r="14" spans="1:6" x14ac:dyDescent="0.3">
      <c r="A14" s="65" t="s">
        <v>87</v>
      </c>
      <c r="B14" s="66">
        <v>262510.07</v>
      </c>
      <c r="C14" s="66">
        <v>332000</v>
      </c>
      <c r="D14" s="66">
        <v>262500</v>
      </c>
    </row>
    <row r="15" spans="1:6" x14ac:dyDescent="0.3">
      <c r="A15" s="65" t="s">
        <v>49</v>
      </c>
      <c r="B15" s="66">
        <v>229800</v>
      </c>
      <c r="C15" s="66">
        <v>104200</v>
      </c>
      <c r="D15" s="66">
        <v>229000</v>
      </c>
    </row>
    <row r="16" spans="1:6" s="54" customFormat="1" x14ac:dyDescent="0.3">
      <c r="A16" s="241" t="s">
        <v>229</v>
      </c>
      <c r="B16" s="68">
        <f>SUM(B12:B15)</f>
        <v>642980.84000000008</v>
      </c>
      <c r="C16" s="68">
        <f>SUM(C12:C15)</f>
        <v>533000</v>
      </c>
      <c r="D16" s="68">
        <f>SUM(D12:D15)</f>
        <v>641400</v>
      </c>
      <c r="F16" s="261"/>
    </row>
    <row r="17" spans="1:6" s="54" customFormat="1" x14ac:dyDescent="0.3">
      <c r="A17" s="67" t="s">
        <v>230</v>
      </c>
      <c r="B17" s="68"/>
      <c r="C17" s="68"/>
      <c r="D17" s="68"/>
      <c r="F17" s="261"/>
    </row>
    <row r="18" spans="1:6" x14ac:dyDescent="0.3">
      <c r="A18" s="65" t="s">
        <v>53</v>
      </c>
      <c r="B18" s="66">
        <v>17601797.34</v>
      </c>
      <c r="C18" s="66">
        <v>15638000</v>
      </c>
      <c r="D18" s="66">
        <v>17598600</v>
      </c>
    </row>
    <row r="19" spans="1:6" s="54" customFormat="1" x14ac:dyDescent="0.3">
      <c r="A19" s="241" t="s">
        <v>231</v>
      </c>
      <c r="B19" s="68">
        <f>SUM(B18)</f>
        <v>17601797.34</v>
      </c>
      <c r="C19" s="68">
        <f>SUM(C18)</f>
        <v>15638000</v>
      </c>
      <c r="D19" s="68">
        <f>SUM(D18)</f>
        <v>17598600</v>
      </c>
      <c r="F19" s="261"/>
    </row>
    <row r="20" spans="1:6" s="54" customFormat="1" x14ac:dyDescent="0.3">
      <c r="A20" s="67" t="s">
        <v>232</v>
      </c>
      <c r="B20" s="68"/>
      <c r="C20" s="68"/>
      <c r="D20" s="68"/>
      <c r="F20" s="261"/>
    </row>
    <row r="21" spans="1:6" x14ac:dyDescent="0.3">
      <c r="A21" s="65" t="s">
        <v>58</v>
      </c>
      <c r="B21" s="66">
        <v>22985484.91</v>
      </c>
      <c r="C21" s="66">
        <v>13219000</v>
      </c>
      <c r="D21" s="66">
        <v>22958000</v>
      </c>
    </row>
    <row r="22" spans="1:6" s="54" customFormat="1" x14ac:dyDescent="0.3">
      <c r="A22" s="239" t="s">
        <v>233</v>
      </c>
      <c r="B22" s="240">
        <f>SUM(B21)</f>
        <v>22985484.91</v>
      </c>
      <c r="C22" s="240">
        <f>SUM(C21)</f>
        <v>13219000</v>
      </c>
      <c r="D22" s="240">
        <f>SUM(D21)</f>
        <v>22958000</v>
      </c>
      <c r="F22" s="261"/>
    </row>
    <row r="23" spans="1:6" s="54" customFormat="1" x14ac:dyDescent="0.3">
      <c r="A23" s="61" t="s">
        <v>59</v>
      </c>
      <c r="B23" s="62">
        <f>B16+B19+B22</f>
        <v>41230263.090000004</v>
      </c>
      <c r="C23" s="62">
        <f>C16+C19+C22</f>
        <v>29390000</v>
      </c>
      <c r="D23" s="62">
        <f>D16+D19+D22</f>
        <v>41198000</v>
      </c>
      <c r="F23" s="261"/>
    </row>
    <row r="37" spans="1:6" s="54" customFormat="1" x14ac:dyDescent="0.3">
      <c r="A37" s="353" t="s">
        <v>202</v>
      </c>
      <c r="B37" s="353"/>
      <c r="C37" s="353"/>
      <c r="D37" s="353"/>
      <c r="E37" s="353"/>
      <c r="F37" s="261"/>
    </row>
    <row r="38" spans="1:6" s="54" customFormat="1" x14ac:dyDescent="0.3">
      <c r="A38" s="353" t="s">
        <v>618</v>
      </c>
      <c r="B38" s="353"/>
      <c r="C38" s="353"/>
      <c r="D38" s="353"/>
      <c r="E38" s="353"/>
      <c r="F38" s="261"/>
    </row>
    <row r="39" spans="1:6" s="54" customFormat="1" x14ac:dyDescent="0.3">
      <c r="A39" s="353" t="s">
        <v>77</v>
      </c>
      <c r="B39" s="353"/>
      <c r="C39" s="353"/>
      <c r="D39" s="353"/>
      <c r="E39" s="293"/>
      <c r="F39" s="261"/>
    </row>
    <row r="40" spans="1:6" s="54" customFormat="1" x14ac:dyDescent="0.3">
      <c r="A40" s="353" t="s">
        <v>245</v>
      </c>
      <c r="B40" s="353"/>
      <c r="C40" s="353"/>
      <c r="D40" s="353"/>
      <c r="E40" s="293"/>
      <c r="F40" s="261"/>
    </row>
    <row r="43" spans="1:6" s="54" customFormat="1" x14ac:dyDescent="0.3">
      <c r="A43" s="57" t="s">
        <v>234</v>
      </c>
      <c r="B43" s="59" t="s">
        <v>100</v>
      </c>
      <c r="C43" s="59" t="s">
        <v>82</v>
      </c>
      <c r="D43" s="59" t="s">
        <v>82</v>
      </c>
      <c r="F43" s="261"/>
    </row>
    <row r="44" spans="1:6" s="54" customFormat="1" x14ac:dyDescent="0.3">
      <c r="A44" s="58"/>
      <c r="B44" s="60" t="s">
        <v>610</v>
      </c>
      <c r="C44" s="60" t="s">
        <v>201</v>
      </c>
      <c r="D44" s="60" t="s">
        <v>611</v>
      </c>
      <c r="F44" s="261"/>
    </row>
    <row r="45" spans="1:6" s="54" customFormat="1" x14ac:dyDescent="0.3">
      <c r="A45" s="63" t="s">
        <v>235</v>
      </c>
      <c r="B45" s="64"/>
      <c r="C45" s="64"/>
      <c r="D45" s="64"/>
      <c r="F45" s="261"/>
    </row>
    <row r="46" spans="1:6" x14ac:dyDescent="0.3">
      <c r="A46" s="65" t="s">
        <v>36</v>
      </c>
      <c r="B46" s="66">
        <v>1193520</v>
      </c>
      <c r="C46" s="66">
        <v>1536820</v>
      </c>
      <c r="D46" s="66">
        <v>9843320</v>
      </c>
    </row>
    <row r="47" spans="1:6" x14ac:dyDescent="0.3">
      <c r="A47" s="65" t="s">
        <v>8</v>
      </c>
      <c r="B47" s="66">
        <v>10790805</v>
      </c>
      <c r="C47" s="66">
        <v>13041920</v>
      </c>
      <c r="D47" s="66">
        <v>14661520</v>
      </c>
    </row>
    <row r="48" spans="1:6" x14ac:dyDescent="0.3">
      <c r="A48" s="65" t="s">
        <v>194</v>
      </c>
      <c r="B48" s="66">
        <v>6025354.1399999997</v>
      </c>
      <c r="C48" s="66">
        <v>10062260</v>
      </c>
      <c r="D48" s="66">
        <v>10772560</v>
      </c>
    </row>
    <row r="49" spans="1:6" x14ac:dyDescent="0.3">
      <c r="A49" s="65" t="s">
        <v>27</v>
      </c>
      <c r="B49" s="66">
        <v>4517913</v>
      </c>
      <c r="C49" s="66">
        <v>1640000</v>
      </c>
      <c r="D49" s="66">
        <v>480600</v>
      </c>
    </row>
    <row r="50" spans="1:6" x14ac:dyDescent="0.3">
      <c r="A50" s="65" t="s">
        <v>33</v>
      </c>
      <c r="B50" s="66">
        <v>3580799.57</v>
      </c>
      <c r="C50" s="66">
        <v>3109000</v>
      </c>
      <c r="D50" s="66">
        <v>5440000</v>
      </c>
    </row>
    <row r="51" spans="1:6" s="54" customFormat="1" x14ac:dyDescent="0.3">
      <c r="A51" s="239" t="s">
        <v>236</v>
      </c>
      <c r="B51" s="240">
        <f>SUM(B46:B50)</f>
        <v>26108391.710000001</v>
      </c>
      <c r="C51" s="240">
        <f>SUM(C46:C50)</f>
        <v>29390000</v>
      </c>
      <c r="D51" s="240">
        <f>SUM(D46:D50)</f>
        <v>41198000</v>
      </c>
      <c r="F51" s="261"/>
    </row>
    <row r="52" spans="1:6" s="54" customFormat="1" x14ac:dyDescent="0.3">
      <c r="A52" s="61" t="s">
        <v>59</v>
      </c>
      <c r="B52" s="62">
        <f>B51</f>
        <v>26108391.710000001</v>
      </c>
      <c r="C52" s="62">
        <f>C51</f>
        <v>29390000</v>
      </c>
      <c r="D52" s="62">
        <f>D51</f>
        <v>41198000</v>
      </c>
      <c r="F52" s="261"/>
    </row>
  </sheetData>
  <mergeCells count="8">
    <mergeCell ref="A38:E38"/>
    <mergeCell ref="A39:D39"/>
    <mergeCell ref="A40:D40"/>
    <mergeCell ref="A2:E2"/>
    <mergeCell ref="A3:E3"/>
    <mergeCell ref="A4:D4"/>
    <mergeCell ref="A5:D5"/>
    <mergeCell ref="A37:E37"/>
  </mergeCells>
  <pageMargins left="0.78740157480314965" right="0.39370078740157483" top="0.98425196850393704" bottom="0.78740157480314965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1"/>
  <sheetViews>
    <sheetView topLeftCell="A232" zoomScale="120" zoomScaleNormal="120" workbookViewId="0">
      <selection activeCell="C262" sqref="C262"/>
    </sheetView>
  </sheetViews>
  <sheetFormatPr defaultRowHeight="18.75" x14ac:dyDescent="0.3"/>
  <cols>
    <col min="1" max="1" width="31.875" style="1" customWidth="1"/>
    <col min="2" max="2" width="14.125" style="10" customWidth="1"/>
    <col min="3" max="3" width="14" style="10" customWidth="1"/>
    <col min="4" max="4" width="14.125" style="10" customWidth="1"/>
    <col min="5" max="5" width="3.125" style="1" customWidth="1"/>
    <col min="6" max="16384" width="9" style="1"/>
  </cols>
  <sheetData>
    <row r="3" spans="1:5" s="105" customFormat="1" ht="32.25" x14ac:dyDescent="0.5">
      <c r="A3" s="352" t="s">
        <v>393</v>
      </c>
      <c r="B3" s="352"/>
      <c r="C3" s="352"/>
      <c r="D3" s="352"/>
      <c r="E3" s="352"/>
    </row>
    <row r="6" spans="1:5" s="105" customFormat="1" ht="32.25" x14ac:dyDescent="0.5">
      <c r="A6" s="352" t="s">
        <v>243</v>
      </c>
      <c r="B6" s="352"/>
      <c r="C6" s="352"/>
      <c r="D6" s="352"/>
      <c r="E6" s="352"/>
    </row>
    <row r="9" spans="1:5" s="105" customFormat="1" ht="32.25" x14ac:dyDescent="0.5">
      <c r="A9" s="352" t="s">
        <v>394</v>
      </c>
      <c r="B9" s="352"/>
      <c r="C9" s="352"/>
      <c r="D9" s="352"/>
      <c r="E9" s="352"/>
    </row>
    <row r="11" spans="1:5" s="105" customFormat="1" ht="32.25" x14ac:dyDescent="0.5">
      <c r="A11" s="352" t="s">
        <v>395</v>
      </c>
      <c r="B11" s="352"/>
      <c r="C11" s="352"/>
      <c r="D11" s="352"/>
      <c r="E11" s="352"/>
    </row>
    <row r="13" spans="1:5" s="105" customFormat="1" ht="32.25" x14ac:dyDescent="0.5">
      <c r="A13" s="352" t="s">
        <v>612</v>
      </c>
      <c r="B13" s="352"/>
      <c r="C13" s="352"/>
      <c r="D13" s="352"/>
      <c r="E13" s="352"/>
    </row>
    <row r="15" spans="1:5" s="105" customFormat="1" ht="32.25" x14ac:dyDescent="0.5">
      <c r="A15" s="352" t="s">
        <v>374</v>
      </c>
      <c r="B15" s="352"/>
      <c r="C15" s="352"/>
      <c r="D15" s="352"/>
      <c r="E15" s="352"/>
    </row>
    <row r="18" spans="1:5" s="105" customFormat="1" ht="32.25" x14ac:dyDescent="0.5">
      <c r="A18" s="352" t="s">
        <v>77</v>
      </c>
      <c r="B18" s="352"/>
      <c r="C18" s="352"/>
      <c r="D18" s="352"/>
      <c r="E18" s="352"/>
    </row>
    <row r="21" spans="1:5" s="105" customFormat="1" ht="32.25" x14ac:dyDescent="0.5">
      <c r="A21" s="352" t="s">
        <v>375</v>
      </c>
      <c r="B21" s="352"/>
      <c r="C21" s="352"/>
      <c r="D21" s="352"/>
      <c r="E21" s="352"/>
    </row>
    <row r="35" spans="1:5" s="88" customFormat="1" ht="21" x14ac:dyDescent="0.35">
      <c r="A35" s="356" t="s">
        <v>613</v>
      </c>
      <c r="B35" s="356"/>
      <c r="C35" s="356"/>
      <c r="D35" s="356"/>
      <c r="E35" s="356"/>
    </row>
    <row r="36" spans="1:5" s="88" customFormat="1" ht="21" x14ac:dyDescent="0.35">
      <c r="A36" s="356" t="s">
        <v>377</v>
      </c>
      <c r="B36" s="356"/>
      <c r="C36" s="356"/>
      <c r="D36" s="356"/>
      <c r="E36" s="356"/>
    </row>
    <row r="37" spans="1:5" s="88" customFormat="1" ht="21" x14ac:dyDescent="0.35">
      <c r="A37" s="356" t="s">
        <v>614</v>
      </c>
      <c r="B37" s="356"/>
      <c r="C37" s="356"/>
      <c r="D37" s="356"/>
      <c r="E37" s="356"/>
    </row>
    <row r="38" spans="1:5" s="88" customFormat="1" ht="21" x14ac:dyDescent="0.35">
      <c r="A38" s="356" t="s">
        <v>378</v>
      </c>
      <c r="B38" s="356"/>
      <c r="C38" s="356"/>
      <c r="D38" s="356"/>
      <c r="E38" s="356"/>
    </row>
    <row r="39" spans="1:5" s="88" customFormat="1" ht="21" x14ac:dyDescent="0.35">
      <c r="A39" s="356" t="s">
        <v>99</v>
      </c>
      <c r="B39" s="356"/>
      <c r="C39" s="356"/>
      <c r="D39" s="356"/>
      <c r="E39" s="356"/>
    </row>
    <row r="41" spans="1:5" s="88" customFormat="1" ht="21" x14ac:dyDescent="0.35">
      <c r="A41" s="114" t="s">
        <v>379</v>
      </c>
      <c r="B41" s="111"/>
      <c r="C41" s="112"/>
      <c r="D41" s="113" t="s">
        <v>237</v>
      </c>
    </row>
    <row r="42" spans="1:5" s="9" customFormat="1" x14ac:dyDescent="0.3">
      <c r="A42" s="116" t="s">
        <v>380</v>
      </c>
      <c r="B42" s="117"/>
      <c r="C42" s="118"/>
      <c r="D42" s="77"/>
    </row>
    <row r="43" spans="1:5" x14ac:dyDescent="0.3">
      <c r="A43" s="119" t="s">
        <v>101</v>
      </c>
      <c r="B43" s="120"/>
      <c r="C43" s="121"/>
      <c r="D43" s="79">
        <v>13563320</v>
      </c>
    </row>
    <row r="44" spans="1:5" x14ac:dyDescent="0.3">
      <c r="A44" s="119" t="s">
        <v>128</v>
      </c>
      <c r="B44" s="120"/>
      <c r="C44" s="121"/>
      <c r="D44" s="79">
        <v>574100</v>
      </c>
    </row>
    <row r="45" spans="1:5" s="9" customFormat="1" x14ac:dyDescent="0.3">
      <c r="A45" s="122" t="s">
        <v>239</v>
      </c>
      <c r="B45" s="123"/>
      <c r="C45" s="124"/>
      <c r="D45" s="81">
        <v>0</v>
      </c>
    </row>
    <row r="46" spans="1:5" x14ac:dyDescent="0.3">
      <c r="A46" s="119" t="s">
        <v>134</v>
      </c>
      <c r="B46" s="120"/>
      <c r="C46" s="121"/>
      <c r="D46" s="79">
        <v>9024960</v>
      </c>
    </row>
    <row r="47" spans="1:5" x14ac:dyDescent="0.3">
      <c r="A47" s="119" t="s">
        <v>138</v>
      </c>
      <c r="B47" s="120"/>
      <c r="C47" s="121"/>
      <c r="D47" s="79">
        <v>542000</v>
      </c>
    </row>
    <row r="48" spans="1:5" x14ac:dyDescent="0.3">
      <c r="A48" s="119" t="s">
        <v>142</v>
      </c>
      <c r="B48" s="120"/>
      <c r="C48" s="121"/>
      <c r="D48" s="79">
        <v>1538000</v>
      </c>
    </row>
    <row r="49" spans="1:4" x14ac:dyDescent="0.3">
      <c r="A49" s="119" t="s">
        <v>144</v>
      </c>
      <c r="B49" s="120"/>
      <c r="C49" s="121"/>
      <c r="D49" s="79">
        <v>3130000</v>
      </c>
    </row>
    <row r="50" spans="1:4" x14ac:dyDescent="0.3">
      <c r="A50" s="119" t="s">
        <v>149</v>
      </c>
      <c r="B50" s="120"/>
      <c r="C50" s="121"/>
      <c r="D50" s="79">
        <v>491000</v>
      </c>
    </row>
    <row r="51" spans="1:4" s="9" customFormat="1" x14ac:dyDescent="0.3">
      <c r="A51" s="122" t="s">
        <v>242</v>
      </c>
      <c r="B51" s="123"/>
      <c r="C51" s="124"/>
      <c r="D51" s="81">
        <v>0</v>
      </c>
    </row>
    <row r="52" spans="1:4" x14ac:dyDescent="0.3">
      <c r="A52" s="119" t="s">
        <v>153</v>
      </c>
      <c r="B52" s="120"/>
      <c r="C52" s="121"/>
      <c r="D52" s="79">
        <v>1659300</v>
      </c>
    </row>
    <row r="53" spans="1:4" x14ac:dyDescent="0.3">
      <c r="A53" s="119" t="s">
        <v>156</v>
      </c>
      <c r="B53" s="120"/>
      <c r="C53" s="121"/>
      <c r="D53" s="79">
        <v>832000</v>
      </c>
    </row>
    <row r="54" spans="1:4" s="9" customFormat="1" x14ac:dyDescent="0.3">
      <c r="A54" s="122" t="s">
        <v>240</v>
      </c>
      <c r="B54" s="123"/>
      <c r="C54" s="124"/>
      <c r="D54" s="81">
        <v>0</v>
      </c>
    </row>
    <row r="55" spans="1:4" x14ac:dyDescent="0.3">
      <c r="A55" s="30" t="s">
        <v>159</v>
      </c>
      <c r="C55" s="22"/>
      <c r="D55" s="13">
        <v>9843320</v>
      </c>
    </row>
    <row r="56" spans="1:4" s="9" customFormat="1" x14ac:dyDescent="0.3">
      <c r="A56" s="33"/>
      <c r="B56" s="115"/>
      <c r="C56" s="33" t="s">
        <v>241</v>
      </c>
      <c r="D56" s="24">
        <f>SUM(D43:D55)</f>
        <v>41198000</v>
      </c>
    </row>
    <row r="72" spans="1:5" s="88" customFormat="1" ht="21" x14ac:dyDescent="0.35">
      <c r="A72" s="356" t="s">
        <v>381</v>
      </c>
      <c r="B72" s="356"/>
      <c r="C72" s="356"/>
      <c r="D72" s="356"/>
      <c r="E72" s="356"/>
    </row>
    <row r="73" spans="1:5" s="88" customFormat="1" ht="21" x14ac:dyDescent="0.35">
      <c r="A73" s="356" t="s">
        <v>77</v>
      </c>
      <c r="B73" s="356"/>
      <c r="C73" s="356"/>
      <c r="D73" s="356"/>
      <c r="E73" s="356"/>
    </row>
    <row r="74" spans="1:5" s="88" customFormat="1" ht="21" x14ac:dyDescent="0.35">
      <c r="A74" s="356" t="s">
        <v>99</v>
      </c>
      <c r="B74" s="356"/>
      <c r="C74" s="356"/>
      <c r="D74" s="356"/>
      <c r="E74" s="356"/>
    </row>
    <row r="76" spans="1:5" s="9" customFormat="1" x14ac:dyDescent="0.3">
      <c r="A76" s="9" t="s">
        <v>101</v>
      </c>
      <c r="B76" s="25"/>
      <c r="C76" s="25"/>
      <c r="D76" s="25"/>
    </row>
    <row r="77" spans="1:5" s="9" customFormat="1" x14ac:dyDescent="0.3">
      <c r="A77" s="107" t="s">
        <v>193</v>
      </c>
      <c r="B77" s="354" t="s">
        <v>4</v>
      </c>
      <c r="C77" s="354" t="s">
        <v>5</v>
      </c>
      <c r="D77" s="354" t="s">
        <v>59</v>
      </c>
    </row>
    <row r="78" spans="1:5" s="9" customFormat="1" x14ac:dyDescent="0.3">
      <c r="A78" s="108" t="s">
        <v>376</v>
      </c>
      <c r="B78" s="355"/>
      <c r="C78" s="355"/>
      <c r="D78" s="355"/>
    </row>
    <row r="79" spans="1:5" s="9" customFormat="1" x14ac:dyDescent="0.3">
      <c r="A79" s="76" t="s">
        <v>8</v>
      </c>
      <c r="B79" s="77">
        <f>B80+B81</f>
        <v>8381520</v>
      </c>
      <c r="C79" s="77">
        <f>C80+C81</f>
        <v>1498000</v>
      </c>
      <c r="D79" s="77">
        <f>D80+D81</f>
        <v>9879520</v>
      </c>
    </row>
    <row r="80" spans="1:5" x14ac:dyDescent="0.3">
      <c r="A80" s="78" t="s">
        <v>9</v>
      </c>
      <c r="B80" s="79">
        <v>3089520</v>
      </c>
      <c r="C80" s="79">
        <v>0</v>
      </c>
      <c r="D80" s="79">
        <f t="shared" ref="D80:D91" si="0">SUM(B80:C80)</f>
        <v>3089520</v>
      </c>
    </row>
    <row r="81" spans="1:4" x14ac:dyDescent="0.3">
      <c r="A81" s="78" t="s">
        <v>11</v>
      </c>
      <c r="B81" s="79">
        <v>5292000</v>
      </c>
      <c r="C81" s="79">
        <v>1498000</v>
      </c>
      <c r="D81" s="79">
        <f t="shared" si="0"/>
        <v>6790000</v>
      </c>
    </row>
    <row r="82" spans="1:4" s="9" customFormat="1" x14ac:dyDescent="0.3">
      <c r="A82" s="80" t="s">
        <v>194</v>
      </c>
      <c r="B82" s="81">
        <f>B83+B84+B85+B86</f>
        <v>2694500</v>
      </c>
      <c r="C82" s="81">
        <f>C83+C84+C85+C86</f>
        <v>606000</v>
      </c>
      <c r="D82" s="81">
        <f t="shared" si="0"/>
        <v>3300500</v>
      </c>
    </row>
    <row r="83" spans="1:4" x14ac:dyDescent="0.3">
      <c r="A83" s="78" t="s">
        <v>3</v>
      </c>
      <c r="B83" s="79">
        <v>424000</v>
      </c>
      <c r="C83" s="79">
        <v>166000</v>
      </c>
      <c r="D83" s="79">
        <f t="shared" si="0"/>
        <v>590000</v>
      </c>
    </row>
    <row r="84" spans="1:4" x14ac:dyDescent="0.3">
      <c r="A84" s="78" t="s">
        <v>18</v>
      </c>
      <c r="B84" s="79">
        <v>1244500</v>
      </c>
      <c r="C84" s="79">
        <v>400000</v>
      </c>
      <c r="D84" s="79">
        <f t="shared" si="0"/>
        <v>1644500</v>
      </c>
    </row>
    <row r="85" spans="1:4" x14ac:dyDescent="0.3">
      <c r="A85" s="78" t="s">
        <v>20</v>
      </c>
      <c r="B85" s="79">
        <v>740000</v>
      </c>
      <c r="C85" s="79">
        <v>25000</v>
      </c>
      <c r="D85" s="79">
        <f t="shared" si="0"/>
        <v>765000</v>
      </c>
    </row>
    <row r="86" spans="1:4" x14ac:dyDescent="0.3">
      <c r="A86" s="78" t="s">
        <v>21</v>
      </c>
      <c r="B86" s="79">
        <v>286000</v>
      </c>
      <c r="C86" s="79">
        <v>15000</v>
      </c>
      <c r="D86" s="79">
        <f t="shared" si="0"/>
        <v>301000</v>
      </c>
    </row>
    <row r="87" spans="1:4" s="9" customFormat="1" x14ac:dyDescent="0.3">
      <c r="A87" s="80" t="s">
        <v>27</v>
      </c>
      <c r="B87" s="81">
        <f>B88+B89</f>
        <v>334000</v>
      </c>
      <c r="C87" s="81">
        <f>C88+C89</f>
        <v>24300</v>
      </c>
      <c r="D87" s="81">
        <f t="shared" si="0"/>
        <v>358300</v>
      </c>
    </row>
    <row r="88" spans="1:4" x14ac:dyDescent="0.3">
      <c r="A88" s="78" t="s">
        <v>28</v>
      </c>
      <c r="B88" s="79">
        <v>0</v>
      </c>
      <c r="C88" s="79">
        <v>24300</v>
      </c>
      <c r="D88" s="79">
        <f t="shared" si="0"/>
        <v>24300</v>
      </c>
    </row>
    <row r="89" spans="1:4" x14ac:dyDescent="0.3">
      <c r="A89" s="78" t="s">
        <v>31</v>
      </c>
      <c r="B89" s="79">
        <v>334000</v>
      </c>
      <c r="C89" s="79">
        <v>0</v>
      </c>
      <c r="D89" s="79">
        <f t="shared" si="0"/>
        <v>334000</v>
      </c>
    </row>
    <row r="90" spans="1:4" s="9" customFormat="1" x14ac:dyDescent="0.3">
      <c r="A90" s="80" t="s">
        <v>33</v>
      </c>
      <c r="B90" s="81">
        <f>B91</f>
        <v>25000</v>
      </c>
      <c r="C90" s="81">
        <f>C91</f>
        <v>0</v>
      </c>
      <c r="D90" s="81">
        <f t="shared" si="0"/>
        <v>25000</v>
      </c>
    </row>
    <row r="91" spans="1:4" x14ac:dyDescent="0.3">
      <c r="A91" s="106" t="s">
        <v>34</v>
      </c>
      <c r="B91" s="13">
        <v>25000</v>
      </c>
      <c r="C91" s="13">
        <v>0</v>
      </c>
      <c r="D91" s="13">
        <f t="shared" si="0"/>
        <v>25000</v>
      </c>
    </row>
    <row r="92" spans="1:4" s="9" customFormat="1" x14ac:dyDescent="0.3">
      <c r="A92" s="34" t="s">
        <v>59</v>
      </c>
      <c r="B92" s="24">
        <f>B79+B82+B87+B90</f>
        <v>11435020</v>
      </c>
      <c r="C92" s="24">
        <f>C79+C82+C87+C90</f>
        <v>2128300</v>
      </c>
      <c r="D92" s="24">
        <f>D79+D82+D87+D90</f>
        <v>13563320</v>
      </c>
    </row>
    <row r="96" spans="1:4" s="9" customFormat="1" x14ac:dyDescent="0.3">
      <c r="A96" s="9" t="s">
        <v>128</v>
      </c>
      <c r="B96" s="25"/>
      <c r="C96" s="25"/>
      <c r="D96" s="25"/>
    </row>
    <row r="97" spans="1:10" s="9" customFormat="1" x14ac:dyDescent="0.3">
      <c r="A97" s="107" t="s">
        <v>193</v>
      </c>
      <c r="B97" s="109" t="s">
        <v>382</v>
      </c>
      <c r="C97" s="354" t="s">
        <v>59</v>
      </c>
      <c r="D97" s="125"/>
    </row>
    <row r="98" spans="1:10" s="9" customFormat="1" x14ac:dyDescent="0.3">
      <c r="A98" s="127"/>
      <c r="B98" s="128" t="s">
        <v>383</v>
      </c>
      <c r="C98" s="357"/>
      <c r="D98" s="125"/>
    </row>
    <row r="99" spans="1:10" s="9" customFormat="1" x14ac:dyDescent="0.3">
      <c r="A99" s="108" t="s">
        <v>376</v>
      </c>
      <c r="B99" s="110" t="s">
        <v>384</v>
      </c>
      <c r="C99" s="355"/>
      <c r="D99" s="125"/>
    </row>
    <row r="100" spans="1:10" s="9" customFormat="1" x14ac:dyDescent="0.3">
      <c r="A100" s="80" t="s">
        <v>194</v>
      </c>
      <c r="B100" s="81">
        <f>B101+B102</f>
        <v>574100</v>
      </c>
      <c r="C100" s="77">
        <f>C101+C102</f>
        <v>574100</v>
      </c>
      <c r="D100" s="42"/>
    </row>
    <row r="101" spans="1:10" x14ac:dyDescent="0.3">
      <c r="A101" s="78" t="s">
        <v>18</v>
      </c>
      <c r="B101" s="79">
        <v>454100</v>
      </c>
      <c r="C101" s="79">
        <f t="shared" ref="C101:C102" si="1">SUM(B101)</f>
        <v>454100</v>
      </c>
      <c r="D101" s="126"/>
    </row>
    <row r="102" spans="1:10" x14ac:dyDescent="0.3">
      <c r="A102" s="78" t="s">
        <v>20</v>
      </c>
      <c r="B102" s="79">
        <v>120000</v>
      </c>
      <c r="C102" s="79">
        <f t="shared" si="1"/>
        <v>120000</v>
      </c>
      <c r="D102" s="126"/>
    </row>
    <row r="103" spans="1:10" s="9" customFormat="1" x14ac:dyDescent="0.3">
      <c r="A103" s="34" t="s">
        <v>59</v>
      </c>
      <c r="B103" s="24">
        <f>SUM(B101:B102)</f>
        <v>574100</v>
      </c>
      <c r="C103" s="24">
        <f>SUM(C101:C102)</f>
        <v>574100</v>
      </c>
      <c r="D103" s="42"/>
    </row>
    <row r="110" spans="1:10" s="9" customFormat="1" x14ac:dyDescent="0.3">
      <c r="A110" s="9" t="s">
        <v>134</v>
      </c>
      <c r="B110" s="25"/>
      <c r="C110" s="25"/>
      <c r="D110" s="25"/>
    </row>
    <row r="111" spans="1:10" s="9" customFormat="1" x14ac:dyDescent="0.3">
      <c r="A111" s="107" t="s">
        <v>193</v>
      </c>
      <c r="B111" s="109" t="s">
        <v>4</v>
      </c>
      <c r="C111" s="337" t="s">
        <v>654</v>
      </c>
      <c r="D111" s="354" t="s">
        <v>59</v>
      </c>
    </row>
    <row r="112" spans="1:10" s="9" customFormat="1" x14ac:dyDescent="0.3">
      <c r="A112" s="108" t="s">
        <v>376</v>
      </c>
      <c r="B112" s="110" t="s">
        <v>385</v>
      </c>
      <c r="C112" s="338" t="s">
        <v>655</v>
      </c>
      <c r="D112" s="355"/>
      <c r="J112" s="40"/>
    </row>
    <row r="113" spans="1:4" s="9" customFormat="1" x14ac:dyDescent="0.3">
      <c r="A113" s="76" t="s">
        <v>8</v>
      </c>
      <c r="B113" s="77">
        <f>B114</f>
        <v>1053000</v>
      </c>
      <c r="C113" s="77">
        <f>C114</f>
        <v>1541000</v>
      </c>
      <c r="D113" s="77">
        <f>D114</f>
        <v>2594000</v>
      </c>
    </row>
    <row r="114" spans="1:4" x14ac:dyDescent="0.3">
      <c r="A114" s="78" t="s">
        <v>11</v>
      </c>
      <c r="B114" s="79">
        <v>1053000</v>
      </c>
      <c r="C114" s="79">
        <v>1541000</v>
      </c>
      <c r="D114" s="79">
        <f>B114+C114</f>
        <v>2594000</v>
      </c>
    </row>
    <row r="115" spans="1:4" s="9" customFormat="1" x14ac:dyDescent="0.3">
      <c r="A115" s="80" t="s">
        <v>194</v>
      </c>
      <c r="B115" s="81">
        <f>B116+B117+B118+B119</f>
        <v>698000</v>
      </c>
      <c r="C115" s="81">
        <f>C116+C117+C118+C119</f>
        <v>2951960</v>
      </c>
      <c r="D115" s="81">
        <f>D116+D117+D118+D119</f>
        <v>3649960</v>
      </c>
    </row>
    <row r="116" spans="1:4" x14ac:dyDescent="0.3">
      <c r="A116" s="78" t="s">
        <v>3</v>
      </c>
      <c r="B116" s="79">
        <v>120000</v>
      </c>
      <c r="C116" s="79">
        <v>110000</v>
      </c>
      <c r="D116" s="79">
        <f>B116+C116</f>
        <v>230000</v>
      </c>
    </row>
    <row r="117" spans="1:4" x14ac:dyDescent="0.3">
      <c r="A117" s="78" t="s">
        <v>18</v>
      </c>
      <c r="B117" s="79">
        <v>578000</v>
      </c>
      <c r="C117" s="79">
        <v>1239800</v>
      </c>
      <c r="D117" s="79">
        <f>B117+C117</f>
        <v>1817800</v>
      </c>
    </row>
    <row r="118" spans="1:4" x14ac:dyDescent="0.3">
      <c r="A118" s="78" t="s">
        <v>20</v>
      </c>
      <c r="B118" s="79">
        <v>0</v>
      </c>
      <c r="C118" s="79">
        <v>1587160</v>
      </c>
      <c r="D118" s="79">
        <f>B118+C118</f>
        <v>1587160</v>
      </c>
    </row>
    <row r="119" spans="1:4" x14ac:dyDescent="0.3">
      <c r="A119" s="78" t="s">
        <v>21</v>
      </c>
      <c r="B119" s="79">
        <v>0</v>
      </c>
      <c r="C119" s="79">
        <v>15000</v>
      </c>
      <c r="D119" s="79">
        <f>B119+C119</f>
        <v>15000</v>
      </c>
    </row>
    <row r="120" spans="1:4" s="9" customFormat="1" x14ac:dyDescent="0.3">
      <c r="A120" s="80" t="s">
        <v>33</v>
      </c>
      <c r="B120" s="81">
        <f>B121</f>
        <v>21000</v>
      </c>
      <c r="C120" s="81">
        <f>C121</f>
        <v>0</v>
      </c>
      <c r="D120" s="81">
        <f>D121</f>
        <v>21000</v>
      </c>
    </row>
    <row r="121" spans="1:4" x14ac:dyDescent="0.3">
      <c r="A121" s="78" t="s">
        <v>28</v>
      </c>
      <c r="B121" s="79">
        <v>21000</v>
      </c>
      <c r="C121" s="79">
        <v>0</v>
      </c>
      <c r="D121" s="79">
        <f>B121+C121</f>
        <v>21000</v>
      </c>
    </row>
    <row r="122" spans="1:4" s="9" customFormat="1" x14ac:dyDescent="0.3">
      <c r="A122" s="80" t="s">
        <v>33</v>
      </c>
      <c r="B122" s="81">
        <f>B123</f>
        <v>0</v>
      </c>
      <c r="C122" s="81">
        <f>C123</f>
        <v>2760000</v>
      </c>
      <c r="D122" s="81">
        <f>D123</f>
        <v>2760000</v>
      </c>
    </row>
    <row r="123" spans="1:4" x14ac:dyDescent="0.3">
      <c r="A123" s="106" t="s">
        <v>34</v>
      </c>
      <c r="B123" s="13">
        <v>0</v>
      </c>
      <c r="C123" s="13">
        <v>2760000</v>
      </c>
      <c r="D123" s="79">
        <f>B123+C123</f>
        <v>2760000</v>
      </c>
    </row>
    <row r="124" spans="1:4" s="9" customFormat="1" x14ac:dyDescent="0.3">
      <c r="A124" s="34" t="s">
        <v>59</v>
      </c>
      <c r="B124" s="24">
        <f>B113+B115+B120+B122</f>
        <v>1772000</v>
      </c>
      <c r="C124" s="24">
        <f>C113+C115+C120+C122</f>
        <v>7252960</v>
      </c>
      <c r="D124" s="24">
        <f>D113+D115+D120+D122</f>
        <v>9024960</v>
      </c>
    </row>
    <row r="125" spans="1:4" s="43" customFormat="1" ht="11.25" x14ac:dyDescent="0.2">
      <c r="B125" s="44"/>
      <c r="C125" s="44"/>
      <c r="D125" s="44"/>
    </row>
    <row r="126" spans="1:4" s="9" customFormat="1" x14ac:dyDescent="0.3">
      <c r="A126" s="9" t="s">
        <v>138</v>
      </c>
      <c r="B126" s="25"/>
      <c r="C126" s="25"/>
      <c r="D126" s="25"/>
    </row>
    <row r="127" spans="1:4" s="9" customFormat="1" x14ac:dyDescent="0.3">
      <c r="A127" s="107" t="s">
        <v>193</v>
      </c>
      <c r="B127" s="109" t="s">
        <v>386</v>
      </c>
      <c r="C127" s="354" t="s">
        <v>59</v>
      </c>
      <c r="D127" s="125"/>
    </row>
    <row r="128" spans="1:4" s="9" customFormat="1" x14ac:dyDescent="0.3">
      <c r="A128" s="108" t="s">
        <v>376</v>
      </c>
      <c r="B128" s="336" t="s">
        <v>657</v>
      </c>
      <c r="C128" s="355"/>
      <c r="D128" s="125"/>
    </row>
    <row r="129" spans="1:4" s="9" customFormat="1" x14ac:dyDescent="0.3">
      <c r="A129" s="80" t="s">
        <v>194</v>
      </c>
      <c r="B129" s="172">
        <f>B130+B131</f>
        <v>418000</v>
      </c>
      <c r="C129" s="172">
        <f>C130+C131</f>
        <v>418000</v>
      </c>
      <c r="D129" s="42"/>
    </row>
    <row r="130" spans="1:4" x14ac:dyDescent="0.3">
      <c r="A130" s="78" t="s">
        <v>18</v>
      </c>
      <c r="B130" s="79">
        <v>408000</v>
      </c>
      <c r="C130" s="79">
        <f>SUM(B130)</f>
        <v>408000</v>
      </c>
      <c r="D130" s="126"/>
    </row>
    <row r="131" spans="1:4" x14ac:dyDescent="0.3">
      <c r="A131" s="78" t="s">
        <v>20</v>
      </c>
      <c r="B131" s="79">
        <v>10000</v>
      </c>
      <c r="C131" s="79">
        <f>SUM(B131)</f>
        <v>10000</v>
      </c>
      <c r="D131" s="126"/>
    </row>
    <row r="132" spans="1:4" s="9" customFormat="1" x14ac:dyDescent="0.3">
      <c r="A132" s="129" t="s">
        <v>27</v>
      </c>
      <c r="B132" s="81">
        <f>B133</f>
        <v>59000</v>
      </c>
      <c r="C132" s="81">
        <f>B132</f>
        <v>59000</v>
      </c>
      <c r="D132" s="42"/>
    </row>
    <row r="133" spans="1:4" x14ac:dyDescent="0.3">
      <c r="A133" s="78" t="s">
        <v>28</v>
      </c>
      <c r="B133" s="79">
        <v>59000</v>
      </c>
      <c r="C133" s="79">
        <f>SUM(B133)</f>
        <v>59000</v>
      </c>
      <c r="D133" s="126"/>
    </row>
    <row r="134" spans="1:4" s="9" customFormat="1" x14ac:dyDescent="0.3">
      <c r="A134" s="80" t="s">
        <v>33</v>
      </c>
      <c r="B134" s="81">
        <f>B135</f>
        <v>65000</v>
      </c>
      <c r="C134" s="81">
        <f>SUM(B134)</f>
        <v>65000</v>
      </c>
      <c r="D134" s="42"/>
    </row>
    <row r="135" spans="1:4" x14ac:dyDescent="0.3">
      <c r="A135" s="106" t="s">
        <v>34</v>
      </c>
      <c r="B135" s="13">
        <v>65000</v>
      </c>
      <c r="C135" s="13">
        <f>-B135</f>
        <v>-65000</v>
      </c>
      <c r="D135" s="126"/>
    </row>
    <row r="136" spans="1:4" s="9" customFormat="1" x14ac:dyDescent="0.3">
      <c r="A136" s="34" t="s">
        <v>59</v>
      </c>
      <c r="B136" s="24">
        <f>B129+B132+B134</f>
        <v>542000</v>
      </c>
      <c r="C136" s="24">
        <f>C129+C132+C134</f>
        <v>542000</v>
      </c>
      <c r="D136" s="42"/>
    </row>
    <row r="137" spans="1:4" s="43" customFormat="1" ht="11.25" x14ac:dyDescent="0.2">
      <c r="B137" s="44"/>
      <c r="C137" s="44"/>
      <c r="D137" s="44"/>
    </row>
    <row r="138" spans="1:4" s="9" customFormat="1" x14ac:dyDescent="0.3">
      <c r="A138" s="9" t="s">
        <v>142</v>
      </c>
      <c r="B138" s="25"/>
      <c r="C138" s="25"/>
      <c r="D138" s="25"/>
    </row>
    <row r="139" spans="1:4" s="9" customFormat="1" x14ac:dyDescent="0.3">
      <c r="A139" s="107" t="s">
        <v>193</v>
      </c>
      <c r="B139" s="109" t="s">
        <v>4</v>
      </c>
      <c r="C139" s="354" t="s">
        <v>59</v>
      </c>
      <c r="D139" s="125"/>
    </row>
    <row r="140" spans="1:4" s="9" customFormat="1" x14ac:dyDescent="0.3">
      <c r="A140" s="108" t="s">
        <v>376</v>
      </c>
      <c r="B140" s="128" t="s">
        <v>656</v>
      </c>
      <c r="C140" s="355"/>
      <c r="D140" s="125"/>
    </row>
    <row r="141" spans="1:4" s="9" customFormat="1" x14ac:dyDescent="0.3">
      <c r="A141" s="76" t="s">
        <v>8</v>
      </c>
      <c r="B141" s="77">
        <f>B142</f>
        <v>814000</v>
      </c>
      <c r="C141" s="77">
        <f>C142</f>
        <v>814000</v>
      </c>
      <c r="D141" s="42"/>
    </row>
    <row r="142" spans="1:4" x14ac:dyDescent="0.3">
      <c r="A142" s="78" t="s">
        <v>11</v>
      </c>
      <c r="B142" s="79">
        <v>814000</v>
      </c>
      <c r="C142" s="79">
        <f t="shared" ref="C142:C147" si="2">SUM(B142)</f>
        <v>814000</v>
      </c>
      <c r="D142" s="126"/>
    </row>
    <row r="143" spans="1:4" s="9" customFormat="1" x14ac:dyDescent="0.3">
      <c r="A143" s="80" t="s">
        <v>194</v>
      </c>
      <c r="B143" s="81">
        <f>B144+B145</f>
        <v>707000</v>
      </c>
      <c r="C143" s="81">
        <f t="shared" si="2"/>
        <v>707000</v>
      </c>
      <c r="D143" s="42"/>
    </row>
    <row r="144" spans="1:4" x14ac:dyDescent="0.3">
      <c r="A144" s="78" t="s">
        <v>3</v>
      </c>
      <c r="B144" s="79">
        <v>125000</v>
      </c>
      <c r="C144" s="79">
        <f t="shared" si="2"/>
        <v>125000</v>
      </c>
      <c r="D144" s="126"/>
    </row>
    <row r="145" spans="1:4" x14ac:dyDescent="0.3">
      <c r="A145" s="78" t="s">
        <v>18</v>
      </c>
      <c r="B145" s="79">
        <v>582000</v>
      </c>
      <c r="C145" s="79">
        <f t="shared" si="2"/>
        <v>582000</v>
      </c>
      <c r="D145" s="126"/>
    </row>
    <row r="146" spans="1:4" s="9" customFormat="1" x14ac:dyDescent="0.3">
      <c r="A146" s="80" t="s">
        <v>27</v>
      </c>
      <c r="B146" s="81">
        <f>B147</f>
        <v>17000</v>
      </c>
      <c r="C146" s="81">
        <f t="shared" si="2"/>
        <v>17000</v>
      </c>
      <c r="D146" s="42"/>
    </row>
    <row r="147" spans="1:4" x14ac:dyDescent="0.3">
      <c r="A147" s="78" t="s">
        <v>28</v>
      </c>
      <c r="B147" s="79">
        <v>17000</v>
      </c>
      <c r="C147" s="79">
        <f t="shared" si="2"/>
        <v>17000</v>
      </c>
      <c r="D147" s="126"/>
    </row>
    <row r="148" spans="1:4" s="9" customFormat="1" x14ac:dyDescent="0.3">
      <c r="A148" s="34" t="s">
        <v>59</v>
      </c>
      <c r="B148" s="24">
        <f>B141+B143+B146</f>
        <v>1538000</v>
      </c>
      <c r="C148" s="24">
        <f>C141+C143+C146</f>
        <v>1538000</v>
      </c>
      <c r="D148" s="42"/>
    </row>
    <row r="149" spans="1:4" s="9" customFormat="1" x14ac:dyDescent="0.3">
      <c r="A149" s="262"/>
      <c r="B149" s="42"/>
      <c r="C149" s="42"/>
      <c r="D149" s="42"/>
    </row>
    <row r="150" spans="1:4" s="9" customFormat="1" x14ac:dyDescent="0.3">
      <c r="A150" s="9" t="s">
        <v>144</v>
      </c>
      <c r="B150" s="25"/>
      <c r="C150" s="25"/>
      <c r="D150" s="25"/>
    </row>
    <row r="151" spans="1:4" s="9" customFormat="1" x14ac:dyDescent="0.3">
      <c r="A151" s="107" t="s">
        <v>193</v>
      </c>
      <c r="B151" s="109" t="s">
        <v>4</v>
      </c>
      <c r="C151" s="354" t="s">
        <v>59</v>
      </c>
      <c r="D151" s="125"/>
    </row>
    <row r="152" spans="1:4" s="9" customFormat="1" x14ac:dyDescent="0.3">
      <c r="A152" s="108" t="s">
        <v>376</v>
      </c>
      <c r="B152" s="336" t="s">
        <v>658</v>
      </c>
      <c r="C152" s="355"/>
      <c r="D152" s="125"/>
    </row>
    <row r="153" spans="1:4" s="9" customFormat="1" x14ac:dyDescent="0.3">
      <c r="A153" s="80" t="s">
        <v>194</v>
      </c>
      <c r="B153" s="172">
        <f>B154+B155</f>
        <v>560000</v>
      </c>
      <c r="C153" s="172">
        <f>C154+C155</f>
        <v>560000</v>
      </c>
      <c r="D153" s="42"/>
    </row>
    <row r="154" spans="1:4" x14ac:dyDescent="0.3">
      <c r="A154" s="78" t="s">
        <v>18</v>
      </c>
      <c r="B154" s="79">
        <v>400000</v>
      </c>
      <c r="C154" s="79">
        <f>SUM(B154)</f>
        <v>400000</v>
      </c>
      <c r="D154" s="126"/>
    </row>
    <row r="155" spans="1:4" x14ac:dyDescent="0.3">
      <c r="A155" s="78" t="s">
        <v>20</v>
      </c>
      <c r="B155" s="79">
        <v>160000</v>
      </c>
      <c r="C155" s="79">
        <f>SUM(B155)</f>
        <v>160000</v>
      </c>
      <c r="D155" s="126"/>
    </row>
    <row r="156" spans="1:4" s="9" customFormat="1" x14ac:dyDescent="0.3">
      <c r="A156" s="129" t="s">
        <v>33</v>
      </c>
      <c r="B156" s="81">
        <f>B157</f>
        <v>2570000</v>
      </c>
      <c r="C156" s="81">
        <f>C157</f>
        <v>2570000</v>
      </c>
      <c r="D156" s="42"/>
    </row>
    <row r="157" spans="1:4" x14ac:dyDescent="0.3">
      <c r="A157" s="78" t="s">
        <v>34</v>
      </c>
      <c r="B157" s="79">
        <v>2570000</v>
      </c>
      <c r="C157" s="79">
        <f>SUM(B157)</f>
        <v>2570000</v>
      </c>
      <c r="D157" s="126"/>
    </row>
    <row r="158" spans="1:4" s="9" customFormat="1" x14ac:dyDescent="0.3">
      <c r="A158" s="34" t="s">
        <v>59</v>
      </c>
      <c r="B158" s="24">
        <f>B153+B156</f>
        <v>3130000</v>
      </c>
      <c r="C158" s="24">
        <f>SUM(B158)</f>
        <v>3130000</v>
      </c>
      <c r="D158" s="42"/>
    </row>
    <row r="160" spans="1:4" s="9" customFormat="1" x14ac:dyDescent="0.3">
      <c r="A160" s="9" t="s">
        <v>149</v>
      </c>
      <c r="B160" s="25"/>
      <c r="C160" s="25"/>
      <c r="D160" s="25"/>
    </row>
    <row r="161" spans="1:4" s="9" customFormat="1" x14ac:dyDescent="0.3">
      <c r="A161" s="107" t="s">
        <v>193</v>
      </c>
      <c r="B161" s="109" t="s">
        <v>391</v>
      </c>
      <c r="C161" s="109" t="s">
        <v>389</v>
      </c>
      <c r="D161" s="354" t="s">
        <v>59</v>
      </c>
    </row>
    <row r="162" spans="1:4" s="9" customFormat="1" x14ac:dyDescent="0.3">
      <c r="A162" s="108" t="s">
        <v>376</v>
      </c>
      <c r="B162" s="110" t="s">
        <v>171</v>
      </c>
      <c r="C162" s="110" t="s">
        <v>390</v>
      </c>
      <c r="D162" s="355"/>
    </row>
    <row r="163" spans="1:4" s="9" customFormat="1" x14ac:dyDescent="0.3">
      <c r="A163" s="80" t="s">
        <v>194</v>
      </c>
      <c r="B163" s="81">
        <f>B164+B165</f>
        <v>341000</v>
      </c>
      <c r="C163" s="81">
        <f>C164+C165</f>
        <v>130000</v>
      </c>
      <c r="D163" s="81">
        <f>D164+D165</f>
        <v>471000</v>
      </c>
    </row>
    <row r="164" spans="1:4" x14ac:dyDescent="0.3">
      <c r="A164" s="78" t="s">
        <v>18</v>
      </c>
      <c r="B164" s="79">
        <v>221000</v>
      </c>
      <c r="C164" s="79">
        <v>130000</v>
      </c>
      <c r="D164" s="79">
        <f>SUM(B164:C164)</f>
        <v>351000</v>
      </c>
    </row>
    <row r="165" spans="1:4" x14ac:dyDescent="0.3">
      <c r="A165" s="78" t="s">
        <v>20</v>
      </c>
      <c r="B165" s="79">
        <v>120000</v>
      </c>
      <c r="C165" s="79">
        <v>0</v>
      </c>
      <c r="D165" s="79">
        <f>SUM(B165:C165)</f>
        <v>120000</v>
      </c>
    </row>
    <row r="166" spans="1:4" s="9" customFormat="1" x14ac:dyDescent="0.3">
      <c r="A166" s="129" t="s">
        <v>33</v>
      </c>
      <c r="B166" s="81">
        <f>B167</f>
        <v>0</v>
      </c>
      <c r="C166" s="81">
        <f>C167</f>
        <v>20000</v>
      </c>
      <c r="D166" s="81">
        <f>SUM(B166:C166)</f>
        <v>20000</v>
      </c>
    </row>
    <row r="167" spans="1:4" x14ac:dyDescent="0.3">
      <c r="A167" s="78" t="s">
        <v>34</v>
      </c>
      <c r="B167" s="79">
        <v>0</v>
      </c>
      <c r="C167" s="79">
        <v>20000</v>
      </c>
      <c r="D167" s="79">
        <f>SUM(B167:C167)</f>
        <v>20000</v>
      </c>
    </row>
    <row r="168" spans="1:4" s="9" customFormat="1" x14ac:dyDescent="0.3">
      <c r="A168" s="34" t="s">
        <v>59</v>
      </c>
      <c r="B168" s="24">
        <f>B163+B166</f>
        <v>341000</v>
      </c>
      <c r="C168" s="24">
        <f>C163+C166</f>
        <v>150000</v>
      </c>
      <c r="D168" s="24">
        <f>D163+D166</f>
        <v>491000</v>
      </c>
    </row>
    <row r="170" spans="1:4" s="9" customFormat="1" x14ac:dyDescent="0.3">
      <c r="A170" s="9" t="s">
        <v>153</v>
      </c>
      <c r="B170" s="25"/>
      <c r="C170" s="25"/>
      <c r="D170" s="25"/>
    </row>
    <row r="171" spans="1:4" s="9" customFormat="1" x14ac:dyDescent="0.3">
      <c r="A171" s="107" t="s">
        <v>193</v>
      </c>
      <c r="B171" s="109" t="s">
        <v>4</v>
      </c>
      <c r="C171" s="354" t="s">
        <v>59</v>
      </c>
      <c r="D171" s="125"/>
    </row>
    <row r="172" spans="1:4" s="9" customFormat="1" x14ac:dyDescent="0.3">
      <c r="A172" s="108" t="s">
        <v>376</v>
      </c>
      <c r="B172" s="110" t="s">
        <v>448</v>
      </c>
      <c r="C172" s="355"/>
      <c r="D172" s="125"/>
    </row>
    <row r="173" spans="1:4" s="9" customFormat="1" x14ac:dyDescent="0.3">
      <c r="A173" s="76" t="s">
        <v>8</v>
      </c>
      <c r="B173" s="77">
        <f>B174</f>
        <v>1374000</v>
      </c>
      <c r="C173" s="77">
        <f>C174</f>
        <v>1374000</v>
      </c>
      <c r="D173" s="42"/>
    </row>
    <row r="174" spans="1:4" x14ac:dyDescent="0.3">
      <c r="A174" s="78" t="s">
        <v>11</v>
      </c>
      <c r="B174" s="79">
        <v>1374000</v>
      </c>
      <c r="C174" s="79">
        <f t="shared" ref="C174:C180" si="3">SUM(B174)</f>
        <v>1374000</v>
      </c>
      <c r="D174" s="126"/>
    </row>
    <row r="175" spans="1:4" s="9" customFormat="1" x14ac:dyDescent="0.3">
      <c r="A175" s="80" t="s">
        <v>194</v>
      </c>
      <c r="B175" s="81">
        <f>B176+B177</f>
        <v>260000</v>
      </c>
      <c r="C175" s="81">
        <f t="shared" si="3"/>
        <v>260000</v>
      </c>
      <c r="D175" s="42"/>
    </row>
    <row r="176" spans="1:4" x14ac:dyDescent="0.3">
      <c r="A176" s="78" t="s">
        <v>3</v>
      </c>
      <c r="B176" s="79">
        <v>110000</v>
      </c>
      <c r="C176" s="79">
        <f t="shared" si="3"/>
        <v>110000</v>
      </c>
      <c r="D176" s="126"/>
    </row>
    <row r="177" spans="1:4" x14ac:dyDescent="0.3">
      <c r="A177" s="78" t="s">
        <v>18</v>
      </c>
      <c r="B177" s="79">
        <v>150000</v>
      </c>
      <c r="C177" s="79">
        <f t="shared" si="3"/>
        <v>150000</v>
      </c>
      <c r="D177" s="126"/>
    </row>
    <row r="178" spans="1:4" s="9" customFormat="1" x14ac:dyDescent="0.3">
      <c r="A178" s="80" t="s">
        <v>27</v>
      </c>
      <c r="B178" s="81">
        <f>B179</f>
        <v>25300</v>
      </c>
      <c r="C178" s="81">
        <f t="shared" si="3"/>
        <v>25300</v>
      </c>
      <c r="D178" s="42"/>
    </row>
    <row r="179" spans="1:4" x14ac:dyDescent="0.3">
      <c r="A179" s="78" t="s">
        <v>28</v>
      </c>
      <c r="B179" s="79">
        <v>25300</v>
      </c>
      <c r="C179" s="79">
        <f t="shared" si="3"/>
        <v>25300</v>
      </c>
      <c r="D179" s="126"/>
    </row>
    <row r="180" spans="1:4" s="9" customFormat="1" x14ac:dyDescent="0.3">
      <c r="A180" s="34" t="s">
        <v>59</v>
      </c>
      <c r="B180" s="24">
        <f>B173+B175+B178</f>
        <v>1659300</v>
      </c>
      <c r="C180" s="24">
        <f t="shared" si="3"/>
        <v>1659300</v>
      </c>
      <c r="D180" s="42"/>
    </row>
    <row r="181" spans="1:4" x14ac:dyDescent="0.3">
      <c r="A181" s="243"/>
      <c r="B181" s="126"/>
      <c r="C181" s="126"/>
      <c r="D181" s="126"/>
    </row>
    <row r="182" spans="1:4" x14ac:dyDescent="0.3">
      <c r="A182" s="243"/>
      <c r="B182" s="126"/>
      <c r="C182" s="126"/>
      <c r="D182" s="126"/>
    </row>
    <row r="187" spans="1:4" s="9" customFormat="1" x14ac:dyDescent="0.3">
      <c r="A187" s="9" t="s">
        <v>156</v>
      </c>
      <c r="B187" s="25"/>
      <c r="C187" s="25"/>
      <c r="D187" s="25"/>
    </row>
    <row r="188" spans="1:4" s="9" customFormat="1" x14ac:dyDescent="0.3">
      <c r="A188" s="107" t="s">
        <v>193</v>
      </c>
      <c r="B188" s="109" t="s">
        <v>392</v>
      </c>
      <c r="C188" s="354" t="s">
        <v>59</v>
      </c>
      <c r="D188" s="125"/>
    </row>
    <row r="189" spans="1:4" s="9" customFormat="1" x14ac:dyDescent="0.3">
      <c r="A189" s="108" t="s">
        <v>376</v>
      </c>
      <c r="B189" s="110" t="s">
        <v>172</v>
      </c>
      <c r="C189" s="355"/>
      <c r="D189" s="125"/>
    </row>
    <row r="190" spans="1:4" s="9" customFormat="1" x14ac:dyDescent="0.3">
      <c r="A190" s="80" t="s">
        <v>194</v>
      </c>
      <c r="B190" s="81">
        <f>B191+B192+B193</f>
        <v>832000</v>
      </c>
      <c r="C190" s="81">
        <f>C191+C192+C193</f>
        <v>832000</v>
      </c>
      <c r="D190" s="42"/>
    </row>
    <row r="191" spans="1:4" x14ac:dyDescent="0.3">
      <c r="A191" s="78" t="s">
        <v>18</v>
      </c>
      <c r="B191" s="79">
        <v>302000</v>
      </c>
      <c r="C191" s="79">
        <f>SUM(B191)</f>
        <v>302000</v>
      </c>
      <c r="D191" s="126"/>
    </row>
    <row r="192" spans="1:4" x14ac:dyDescent="0.3">
      <c r="A192" s="78" t="s">
        <v>20</v>
      </c>
      <c r="B192" s="79">
        <v>80000</v>
      </c>
      <c r="C192" s="79">
        <f>SUM(B192)</f>
        <v>80000</v>
      </c>
      <c r="D192" s="126"/>
    </row>
    <row r="193" spans="1:4" x14ac:dyDescent="0.3">
      <c r="A193" s="78" t="s">
        <v>21</v>
      </c>
      <c r="B193" s="79">
        <v>450000</v>
      </c>
      <c r="C193" s="79">
        <f>SUM(B193)</f>
        <v>450000</v>
      </c>
      <c r="D193" s="126"/>
    </row>
    <row r="194" spans="1:4" s="9" customFormat="1" x14ac:dyDescent="0.3">
      <c r="A194" s="34" t="s">
        <v>59</v>
      </c>
      <c r="B194" s="24">
        <f>B190</f>
        <v>832000</v>
      </c>
      <c r="C194" s="24">
        <f>C190</f>
        <v>832000</v>
      </c>
      <c r="D194" s="42"/>
    </row>
    <row r="196" spans="1:4" s="9" customFormat="1" x14ac:dyDescent="0.3">
      <c r="A196" s="9" t="s">
        <v>159</v>
      </c>
      <c r="B196" s="25"/>
      <c r="C196" s="25"/>
      <c r="D196" s="25"/>
    </row>
    <row r="197" spans="1:4" s="9" customFormat="1" x14ac:dyDescent="0.3">
      <c r="A197" s="107" t="s">
        <v>193</v>
      </c>
      <c r="B197" s="354" t="s">
        <v>36</v>
      </c>
      <c r="C197" s="354" t="s">
        <v>59</v>
      </c>
      <c r="D197" s="125"/>
    </row>
    <row r="198" spans="1:4" s="9" customFormat="1" x14ac:dyDescent="0.3">
      <c r="A198" s="108" t="s">
        <v>376</v>
      </c>
      <c r="B198" s="355"/>
      <c r="C198" s="355"/>
      <c r="D198" s="125"/>
    </row>
    <row r="199" spans="1:4" s="9" customFormat="1" x14ac:dyDescent="0.3">
      <c r="A199" s="80" t="s">
        <v>36</v>
      </c>
      <c r="B199" s="81"/>
      <c r="C199" s="81"/>
      <c r="D199" s="42"/>
    </row>
    <row r="200" spans="1:4" x14ac:dyDescent="0.3">
      <c r="A200" s="78" t="s">
        <v>36</v>
      </c>
      <c r="B200" s="79">
        <v>9843320</v>
      </c>
      <c r="C200" s="79">
        <f>SUM(B200)</f>
        <v>9843320</v>
      </c>
      <c r="D200" s="126"/>
    </row>
    <row r="201" spans="1:4" s="9" customFormat="1" x14ac:dyDescent="0.3">
      <c r="A201" s="34" t="s">
        <v>59</v>
      </c>
      <c r="B201" s="24">
        <f>SUM(B200)</f>
        <v>9843320</v>
      </c>
      <c r="C201" s="24">
        <f>SUM(C200)</f>
        <v>9843320</v>
      </c>
      <c r="D201" s="42"/>
    </row>
  </sheetData>
  <mergeCells count="29">
    <mergeCell ref="C151:C152"/>
    <mergeCell ref="C97:C99"/>
    <mergeCell ref="B77:B78"/>
    <mergeCell ref="C77:C78"/>
    <mergeCell ref="D77:D78"/>
    <mergeCell ref="C139:C140"/>
    <mergeCell ref="C127:C128"/>
    <mergeCell ref="D111:D112"/>
    <mergeCell ref="A35:E35"/>
    <mergeCell ref="A36:E36"/>
    <mergeCell ref="A37:E37"/>
    <mergeCell ref="A38:E38"/>
    <mergeCell ref="A39:E39"/>
    <mergeCell ref="C188:C189"/>
    <mergeCell ref="C197:C198"/>
    <mergeCell ref="B197:B198"/>
    <mergeCell ref="A3:E3"/>
    <mergeCell ref="A6:E6"/>
    <mergeCell ref="A9:E9"/>
    <mergeCell ref="A11:E11"/>
    <mergeCell ref="A13:E13"/>
    <mergeCell ref="A15:E15"/>
    <mergeCell ref="A18:E18"/>
    <mergeCell ref="A21:E21"/>
    <mergeCell ref="D161:D162"/>
    <mergeCell ref="C171:C172"/>
    <mergeCell ref="A72:E72"/>
    <mergeCell ref="A73:E73"/>
    <mergeCell ref="A74:E74"/>
  </mergeCells>
  <pageMargins left="0.98425196850393704" right="0.59055118110236227" top="0.98425196850393704" bottom="0.59055118110236227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115" zoomScale="120" zoomScaleNormal="120" workbookViewId="0">
      <selection activeCell="B42" sqref="B42"/>
    </sheetView>
  </sheetViews>
  <sheetFormatPr defaultRowHeight="18.75" x14ac:dyDescent="0.3"/>
  <cols>
    <col min="1" max="1" width="9" style="1" customWidth="1"/>
    <col min="2" max="2" width="54" style="1" customWidth="1"/>
    <col min="3" max="3" width="11.75" style="10" customWidth="1"/>
    <col min="4" max="4" width="2.75" style="1" customWidth="1"/>
    <col min="5" max="16384" width="9" style="1"/>
  </cols>
  <sheetData>
    <row r="1" spans="1:4" s="9" customFormat="1" x14ac:dyDescent="0.3">
      <c r="A1" s="358" t="s">
        <v>243</v>
      </c>
      <c r="B1" s="358"/>
      <c r="C1" s="358"/>
      <c r="D1" s="358"/>
    </row>
    <row r="2" spans="1:4" s="9" customFormat="1" x14ac:dyDescent="0.3">
      <c r="A2" s="358" t="s">
        <v>659</v>
      </c>
      <c r="B2" s="358"/>
      <c r="C2" s="358"/>
      <c r="D2" s="358"/>
    </row>
    <row r="3" spans="1:4" s="9" customFormat="1" x14ac:dyDescent="0.3">
      <c r="A3" s="358" t="s">
        <v>244</v>
      </c>
      <c r="B3" s="358"/>
      <c r="C3" s="358"/>
      <c r="D3" s="358"/>
    </row>
    <row r="4" spans="1:4" s="9" customFormat="1" x14ac:dyDescent="0.3">
      <c r="A4" s="358" t="s">
        <v>245</v>
      </c>
      <c r="B4" s="358"/>
      <c r="C4" s="358"/>
      <c r="D4" s="358"/>
    </row>
    <row r="5" spans="1:4" x14ac:dyDescent="0.3">
      <c r="A5" s="52" t="s">
        <v>660</v>
      </c>
    </row>
    <row r="6" spans="1:4" x14ac:dyDescent="0.3">
      <c r="A6" s="1" t="s">
        <v>246</v>
      </c>
    </row>
    <row r="7" spans="1:4" x14ac:dyDescent="0.3">
      <c r="A7" s="1" t="s">
        <v>247</v>
      </c>
    </row>
    <row r="8" spans="1:4" x14ac:dyDescent="0.3">
      <c r="A8" s="52" t="s">
        <v>661</v>
      </c>
    </row>
    <row r="9" spans="1:4" x14ac:dyDescent="0.3">
      <c r="A9" s="52" t="s">
        <v>662</v>
      </c>
    </row>
    <row r="10" spans="1:4" x14ac:dyDescent="0.3">
      <c r="A10" s="52" t="s">
        <v>663</v>
      </c>
    </row>
    <row r="11" spans="1:4" x14ac:dyDescent="0.3">
      <c r="A11" s="52" t="s">
        <v>248</v>
      </c>
    </row>
    <row r="12" spans="1:4" x14ac:dyDescent="0.3">
      <c r="A12" s="1" t="s">
        <v>664</v>
      </c>
    </row>
    <row r="13" spans="1:4" s="48" customFormat="1" ht="7.5" x14ac:dyDescent="0.15">
      <c r="C13" s="49"/>
    </row>
    <row r="14" spans="1:4" s="9" customFormat="1" x14ac:dyDescent="0.3">
      <c r="A14" s="73"/>
      <c r="B14" s="274" t="s">
        <v>166</v>
      </c>
      <c r="C14" s="275" t="s">
        <v>237</v>
      </c>
    </row>
    <row r="15" spans="1:4" s="9" customFormat="1" x14ac:dyDescent="0.3">
      <c r="A15" s="73"/>
      <c r="B15" s="76" t="s">
        <v>238</v>
      </c>
      <c r="C15" s="77"/>
    </row>
    <row r="16" spans="1:4" x14ac:dyDescent="0.3">
      <c r="A16" s="41"/>
      <c r="B16" s="78" t="s">
        <v>101</v>
      </c>
      <c r="C16" s="79">
        <v>13563320</v>
      </c>
    </row>
    <row r="17" spans="1:3" x14ac:dyDescent="0.3">
      <c r="A17" s="41"/>
      <c r="B17" s="78" t="s">
        <v>128</v>
      </c>
      <c r="C17" s="79">
        <v>574100</v>
      </c>
    </row>
    <row r="18" spans="1:3" s="9" customFormat="1" x14ac:dyDescent="0.3">
      <c r="A18" s="73"/>
      <c r="B18" s="80" t="s">
        <v>239</v>
      </c>
      <c r="C18" s="81">
        <v>0</v>
      </c>
    </row>
    <row r="19" spans="1:3" x14ac:dyDescent="0.3">
      <c r="A19" s="41"/>
      <c r="B19" s="78" t="s">
        <v>134</v>
      </c>
      <c r="C19" s="79">
        <v>9024960</v>
      </c>
    </row>
    <row r="20" spans="1:3" x14ac:dyDescent="0.3">
      <c r="A20" s="41"/>
      <c r="B20" s="78" t="s">
        <v>138</v>
      </c>
      <c r="C20" s="79">
        <v>542000</v>
      </c>
    </row>
    <row r="21" spans="1:3" x14ac:dyDescent="0.3">
      <c r="A21" s="41"/>
      <c r="B21" s="78" t="s">
        <v>142</v>
      </c>
      <c r="C21" s="79">
        <v>1538000</v>
      </c>
    </row>
    <row r="22" spans="1:3" x14ac:dyDescent="0.3">
      <c r="A22" s="41"/>
      <c r="B22" s="78" t="s">
        <v>144</v>
      </c>
      <c r="C22" s="79">
        <v>3130000</v>
      </c>
    </row>
    <row r="23" spans="1:3" x14ac:dyDescent="0.3">
      <c r="A23" s="41"/>
      <c r="B23" s="78" t="s">
        <v>149</v>
      </c>
      <c r="C23" s="79">
        <v>491000</v>
      </c>
    </row>
    <row r="24" spans="1:3" s="9" customFormat="1" x14ac:dyDescent="0.3">
      <c r="A24" s="73"/>
      <c r="B24" s="80" t="s">
        <v>242</v>
      </c>
      <c r="C24" s="81">
        <v>0</v>
      </c>
    </row>
    <row r="25" spans="1:3" x14ac:dyDescent="0.3">
      <c r="A25" s="41"/>
      <c r="B25" s="78" t="s">
        <v>153</v>
      </c>
      <c r="C25" s="79">
        <v>1659300</v>
      </c>
    </row>
    <row r="26" spans="1:3" x14ac:dyDescent="0.3">
      <c r="A26" s="41"/>
      <c r="B26" s="78" t="s">
        <v>156</v>
      </c>
      <c r="C26" s="79">
        <v>832000</v>
      </c>
    </row>
    <row r="27" spans="1:3" s="9" customFormat="1" x14ac:dyDescent="0.3">
      <c r="A27" s="73"/>
      <c r="B27" s="80" t="s">
        <v>240</v>
      </c>
      <c r="C27" s="81">
        <v>0</v>
      </c>
    </row>
    <row r="28" spans="1:3" x14ac:dyDescent="0.3">
      <c r="A28" s="41"/>
      <c r="B28" s="74" t="s">
        <v>159</v>
      </c>
      <c r="C28" s="19">
        <v>9843320</v>
      </c>
    </row>
    <row r="29" spans="1:3" s="9" customFormat="1" x14ac:dyDescent="0.3">
      <c r="A29" s="73"/>
      <c r="B29" s="75" t="s">
        <v>241</v>
      </c>
      <c r="C29" s="17">
        <f>SUM(C16:C28)</f>
        <v>41198000</v>
      </c>
    </row>
    <row r="30" spans="1:3" s="82" customFormat="1" ht="9.75" x14ac:dyDescent="0.2">
      <c r="C30" s="83"/>
    </row>
    <row r="31" spans="1:3" x14ac:dyDescent="0.3">
      <c r="A31" s="52" t="s">
        <v>249</v>
      </c>
    </row>
    <row r="32" spans="1:3" x14ac:dyDescent="0.3">
      <c r="A32" s="1" t="s">
        <v>250</v>
      </c>
    </row>
    <row r="33" spans="1:4" x14ac:dyDescent="0.3">
      <c r="A33" s="52" t="s">
        <v>251</v>
      </c>
    </row>
    <row r="34" spans="1:4" s="69" customFormat="1" ht="8.25" x14ac:dyDescent="0.15">
      <c r="C34" s="70"/>
    </row>
    <row r="35" spans="1:4" x14ac:dyDescent="0.3">
      <c r="B35" s="1" t="s">
        <v>665</v>
      </c>
    </row>
    <row r="36" spans="1:4" x14ac:dyDescent="0.3">
      <c r="B36" s="71" t="s">
        <v>666</v>
      </c>
    </row>
    <row r="37" spans="1:4" s="9" customFormat="1" x14ac:dyDescent="0.3">
      <c r="B37" s="235" t="s">
        <v>252</v>
      </c>
      <c r="C37" s="25"/>
    </row>
    <row r="38" spans="1:4" s="9" customFormat="1" x14ac:dyDescent="0.3">
      <c r="B38" s="236" t="s">
        <v>253</v>
      </c>
      <c r="C38" s="25"/>
    </row>
    <row r="39" spans="1:4" s="9" customFormat="1" x14ac:dyDescent="0.3">
      <c r="A39" s="276"/>
      <c r="B39" s="339" t="s">
        <v>667</v>
      </c>
      <c r="C39" s="25"/>
    </row>
    <row r="40" spans="1:4" s="9" customFormat="1" x14ac:dyDescent="0.3">
      <c r="C40" s="25"/>
    </row>
    <row r="41" spans="1:4" x14ac:dyDescent="0.3">
      <c r="B41" s="72" t="s">
        <v>668</v>
      </c>
    </row>
    <row r="42" spans="1:4" s="9" customFormat="1" x14ac:dyDescent="0.3">
      <c r="B42" s="233" t="s">
        <v>254</v>
      </c>
      <c r="C42" s="25"/>
    </row>
    <row r="43" spans="1:4" s="9" customFormat="1" x14ac:dyDescent="0.3">
      <c r="B43" s="234" t="s">
        <v>255</v>
      </c>
      <c r="C43" s="25"/>
    </row>
    <row r="47" spans="1:4" x14ac:dyDescent="0.3">
      <c r="A47" s="130"/>
      <c r="B47" s="130"/>
      <c r="C47" s="130"/>
      <c r="D47" s="130"/>
    </row>
  </sheetData>
  <mergeCells count="4">
    <mergeCell ref="A1:D1"/>
    <mergeCell ref="A2:D2"/>
    <mergeCell ref="A3:D3"/>
    <mergeCell ref="A4:D4"/>
  </mergeCells>
  <pageMargins left="0.98425196850393704" right="0.78740157480314965" top="0.39370078740157483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70" zoomScale="120" zoomScaleNormal="120" workbookViewId="0">
      <selection activeCell="B52" sqref="B52"/>
    </sheetView>
  </sheetViews>
  <sheetFormatPr defaultRowHeight="18.75" x14ac:dyDescent="0.3"/>
  <cols>
    <col min="1" max="1" width="42.5" style="1" customWidth="1"/>
    <col min="2" max="2" width="12.125" style="10" bestFit="1" customWidth="1"/>
    <col min="3" max="5" width="12" style="10" bestFit="1" customWidth="1"/>
    <col min="6" max="6" width="9.625" style="10" customWidth="1"/>
    <col min="7" max="7" width="3.5" style="10" customWidth="1"/>
    <col min="8" max="8" width="11.75" style="10" bestFit="1" customWidth="1"/>
    <col min="9" max="9" width="3.625" style="1" customWidth="1"/>
    <col min="10" max="10" width="11.5" style="1" customWidth="1"/>
    <col min="11" max="16384" width="9" style="1"/>
  </cols>
  <sheetData>
    <row r="1" spans="1:11" s="9" customFormat="1" x14ac:dyDescent="0.3">
      <c r="A1" s="358" t="s">
        <v>76</v>
      </c>
      <c r="B1" s="358"/>
      <c r="C1" s="358"/>
      <c r="D1" s="358"/>
      <c r="E1" s="358"/>
      <c r="F1" s="358"/>
      <c r="G1" s="358"/>
      <c r="H1" s="358"/>
    </row>
    <row r="2" spans="1:11" s="9" customFormat="1" x14ac:dyDescent="0.3">
      <c r="A2" s="358" t="s">
        <v>615</v>
      </c>
      <c r="B2" s="358"/>
      <c r="C2" s="358"/>
      <c r="D2" s="358"/>
      <c r="E2" s="358"/>
      <c r="F2" s="358"/>
      <c r="G2" s="358"/>
      <c r="H2" s="358"/>
    </row>
    <row r="3" spans="1:11" s="9" customFormat="1" x14ac:dyDescent="0.3">
      <c r="A3" s="358" t="s">
        <v>77</v>
      </c>
      <c r="B3" s="358"/>
      <c r="C3" s="358"/>
      <c r="D3" s="358"/>
      <c r="E3" s="358"/>
      <c r="F3" s="358"/>
      <c r="G3" s="358"/>
      <c r="H3" s="358"/>
    </row>
    <row r="4" spans="1:11" s="9" customFormat="1" x14ac:dyDescent="0.3">
      <c r="A4" s="358" t="s">
        <v>78</v>
      </c>
      <c r="B4" s="358"/>
      <c r="C4" s="358"/>
      <c r="D4" s="358"/>
      <c r="E4" s="358"/>
      <c r="F4" s="358"/>
      <c r="G4" s="358"/>
      <c r="H4" s="358"/>
    </row>
    <row r="5" spans="1:11" s="9" customFormat="1" x14ac:dyDescent="0.3">
      <c r="A5" s="141"/>
      <c r="B5" s="141"/>
      <c r="C5" s="141"/>
      <c r="D5" s="141"/>
      <c r="E5" s="141"/>
      <c r="F5" s="141"/>
      <c r="G5" s="141"/>
      <c r="H5" s="141"/>
    </row>
    <row r="6" spans="1:11" s="9" customFormat="1" x14ac:dyDescent="0.3">
      <c r="A6" s="32"/>
      <c r="B6" s="359" t="s">
        <v>83</v>
      </c>
      <c r="C6" s="361"/>
      <c r="D6" s="360"/>
      <c r="E6" s="359" t="s">
        <v>82</v>
      </c>
      <c r="F6" s="361"/>
      <c r="G6" s="361"/>
      <c r="H6" s="360"/>
    </row>
    <row r="7" spans="1:11" s="9" customFormat="1" x14ac:dyDescent="0.3">
      <c r="A7" s="16"/>
      <c r="B7" s="15" t="s">
        <v>79</v>
      </c>
      <c r="C7" s="15" t="s">
        <v>81</v>
      </c>
      <c r="D7" s="15" t="s">
        <v>200</v>
      </c>
      <c r="E7" s="15" t="s">
        <v>201</v>
      </c>
      <c r="F7" s="359" t="s">
        <v>80</v>
      </c>
      <c r="G7" s="360"/>
      <c r="H7" s="15" t="s">
        <v>611</v>
      </c>
    </row>
    <row r="8" spans="1:11" s="9" customFormat="1" x14ac:dyDescent="0.3">
      <c r="A8" s="76" t="s">
        <v>42</v>
      </c>
      <c r="B8" s="77"/>
      <c r="C8" s="77"/>
      <c r="D8" s="286"/>
      <c r="E8" s="77"/>
      <c r="F8" s="117"/>
      <c r="G8" s="118"/>
      <c r="H8" s="77"/>
      <c r="I8" s="40"/>
    </row>
    <row r="9" spans="1:11" x14ac:dyDescent="0.3">
      <c r="A9" s="78" t="s">
        <v>43</v>
      </c>
      <c r="B9" s="79">
        <v>20472</v>
      </c>
      <c r="C9" s="79">
        <v>12412</v>
      </c>
      <c r="D9" s="176">
        <v>21275</v>
      </c>
      <c r="E9" s="79">
        <v>12000</v>
      </c>
      <c r="F9" s="120">
        <f>J9*100/E9</f>
        <v>75</v>
      </c>
      <c r="G9" s="121" t="s">
        <v>408</v>
      </c>
      <c r="H9" s="79">
        <v>21000</v>
      </c>
      <c r="I9" s="39"/>
      <c r="J9" s="39">
        <f>H9-E9</f>
        <v>9000</v>
      </c>
      <c r="K9" s="39"/>
    </row>
    <row r="10" spans="1:11" x14ac:dyDescent="0.3">
      <c r="A10" s="78" t="s">
        <v>44</v>
      </c>
      <c r="B10" s="79">
        <v>43903.88</v>
      </c>
      <c r="C10" s="79">
        <v>45771.06</v>
      </c>
      <c r="D10" s="176">
        <v>51190.57</v>
      </c>
      <c r="E10" s="79">
        <v>45700</v>
      </c>
      <c r="F10" s="120">
        <f>J10*100/E10</f>
        <v>11.816192560175054</v>
      </c>
      <c r="G10" s="121" t="s">
        <v>408</v>
      </c>
      <c r="H10" s="79">
        <v>51100</v>
      </c>
      <c r="I10" s="39"/>
      <c r="J10" s="39">
        <f>H10-E10</f>
        <v>5400</v>
      </c>
      <c r="K10" s="39"/>
    </row>
    <row r="11" spans="1:11" x14ac:dyDescent="0.3">
      <c r="A11" s="246" t="s">
        <v>45</v>
      </c>
      <c r="B11" s="159">
        <v>200</v>
      </c>
      <c r="C11" s="159">
        <v>400</v>
      </c>
      <c r="D11" s="300">
        <v>600</v>
      </c>
      <c r="E11" s="159">
        <v>400</v>
      </c>
      <c r="F11" s="120">
        <f>J11*100/E11</f>
        <v>50</v>
      </c>
      <c r="G11" s="160" t="s">
        <v>408</v>
      </c>
      <c r="H11" s="159">
        <v>600</v>
      </c>
      <c r="I11" s="39"/>
      <c r="J11" s="39">
        <f>H11-E11</f>
        <v>200</v>
      </c>
      <c r="K11" s="39"/>
    </row>
    <row r="12" spans="1:11" s="9" customFormat="1" x14ac:dyDescent="0.3">
      <c r="A12" s="34" t="s">
        <v>84</v>
      </c>
      <c r="B12" s="24">
        <f>B9+B10+B11</f>
        <v>64575.88</v>
      </c>
      <c r="C12" s="24">
        <f>C9+C10+C11</f>
        <v>58583.06</v>
      </c>
      <c r="D12" s="301">
        <f>D9+D10+D11</f>
        <v>73065.570000000007</v>
      </c>
      <c r="E12" s="24">
        <f>E9+E10+E11</f>
        <v>58100</v>
      </c>
      <c r="F12" s="115"/>
      <c r="G12" s="26"/>
      <c r="H12" s="24">
        <f>H9+H10+H11</f>
        <v>72700</v>
      </c>
      <c r="I12" s="39"/>
      <c r="J12" s="39"/>
      <c r="K12" s="39"/>
    </row>
    <row r="13" spans="1:11" s="9" customFormat="1" x14ac:dyDescent="0.3">
      <c r="A13" s="244" t="s">
        <v>85</v>
      </c>
      <c r="B13" s="172"/>
      <c r="C13" s="172"/>
      <c r="D13" s="302"/>
      <c r="E13" s="172"/>
      <c r="F13" s="245"/>
      <c r="G13" s="168"/>
      <c r="H13" s="172"/>
      <c r="I13" s="40"/>
      <c r="J13" s="39"/>
    </row>
    <row r="14" spans="1:11" x14ac:dyDescent="0.3">
      <c r="A14" s="289" t="s">
        <v>616</v>
      </c>
      <c r="B14" s="232">
        <v>0</v>
      </c>
      <c r="C14" s="232">
        <v>0</v>
      </c>
      <c r="D14" s="303">
        <v>76280</v>
      </c>
      <c r="E14" s="232">
        <v>0</v>
      </c>
      <c r="F14" s="120">
        <v>100</v>
      </c>
      <c r="G14" s="288"/>
      <c r="H14" s="232">
        <v>76000</v>
      </c>
      <c r="I14" s="35"/>
      <c r="J14" s="39">
        <f>H14-E14</f>
        <v>76000</v>
      </c>
    </row>
    <row r="15" spans="1:11" x14ac:dyDescent="0.3">
      <c r="A15" s="78" t="s">
        <v>46</v>
      </c>
      <c r="B15" s="79">
        <v>51927</v>
      </c>
      <c r="C15" s="79">
        <v>38654</v>
      </c>
      <c r="D15" s="176">
        <v>200</v>
      </c>
      <c r="E15" s="79">
        <v>38000</v>
      </c>
      <c r="F15" s="120">
        <f>J15*100/E15</f>
        <v>-99.473684210526315</v>
      </c>
      <c r="G15" s="121" t="s">
        <v>408</v>
      </c>
      <c r="H15" s="79">
        <v>200</v>
      </c>
      <c r="I15" s="39"/>
      <c r="J15" s="39">
        <f>H15-E15</f>
        <v>-37800</v>
      </c>
      <c r="K15" s="8"/>
    </row>
    <row r="16" spans="1:11" x14ac:dyDescent="0.3">
      <c r="A16" s="78" t="s">
        <v>47</v>
      </c>
      <c r="B16" s="79">
        <v>368.6</v>
      </c>
      <c r="C16" s="79">
        <v>750</v>
      </c>
      <c r="D16" s="176">
        <v>1125.2</v>
      </c>
      <c r="E16" s="79">
        <v>700</v>
      </c>
      <c r="F16" s="120">
        <f>J16*100/E16</f>
        <v>42.857142857142854</v>
      </c>
      <c r="G16" s="121" t="s">
        <v>408</v>
      </c>
      <c r="H16" s="79">
        <v>1000</v>
      </c>
      <c r="I16" s="39"/>
      <c r="J16" s="39">
        <f>H16-E16</f>
        <v>300</v>
      </c>
      <c r="K16" s="8"/>
    </row>
    <row r="17" spans="1:11" x14ac:dyDescent="0.3">
      <c r="A17" s="246" t="s">
        <v>191</v>
      </c>
      <c r="B17" s="159">
        <v>1310</v>
      </c>
      <c r="C17" s="159">
        <v>0</v>
      </c>
      <c r="D17" s="300">
        <v>0</v>
      </c>
      <c r="E17" s="159">
        <v>0</v>
      </c>
      <c r="F17" s="247">
        <v>0</v>
      </c>
      <c r="G17" s="160" t="s">
        <v>408</v>
      </c>
      <c r="H17" s="159">
        <v>0</v>
      </c>
      <c r="I17" s="39"/>
      <c r="J17" s="39">
        <f>H17-E17</f>
        <v>0</v>
      </c>
      <c r="K17" s="8"/>
    </row>
    <row r="18" spans="1:11" s="9" customFormat="1" x14ac:dyDescent="0.3">
      <c r="A18" s="34" t="s">
        <v>86</v>
      </c>
      <c r="B18" s="24">
        <f>SUM(B14:B17)</f>
        <v>53605.599999999999</v>
      </c>
      <c r="C18" s="24">
        <f>SUM(C14:C17)</f>
        <v>39404</v>
      </c>
      <c r="D18" s="301">
        <f>SUM(D14:D17)</f>
        <v>77605.2</v>
      </c>
      <c r="E18" s="24">
        <f>SUM(E14:E17)</f>
        <v>38700</v>
      </c>
      <c r="F18" s="115"/>
      <c r="G18" s="26"/>
      <c r="H18" s="24">
        <f>SUM(H14:H17)</f>
        <v>77200</v>
      </c>
      <c r="I18" s="39"/>
      <c r="J18" s="39"/>
      <c r="K18" s="8"/>
    </row>
    <row r="19" spans="1:11" s="9" customFormat="1" x14ac:dyDescent="0.3">
      <c r="A19" s="244" t="s">
        <v>87</v>
      </c>
      <c r="B19" s="172"/>
      <c r="C19" s="172"/>
      <c r="D19" s="302"/>
      <c r="E19" s="172"/>
      <c r="F19" s="245"/>
      <c r="G19" s="168"/>
      <c r="H19" s="172"/>
      <c r="I19" s="40"/>
      <c r="J19" s="39"/>
    </row>
    <row r="20" spans="1:11" x14ac:dyDescent="0.3">
      <c r="A20" s="246" t="s">
        <v>48</v>
      </c>
      <c r="B20" s="159">
        <v>253389.05</v>
      </c>
      <c r="C20" s="159">
        <v>332412.55</v>
      </c>
      <c r="D20" s="300">
        <v>262510.07</v>
      </c>
      <c r="E20" s="159">
        <v>332000</v>
      </c>
      <c r="F20" s="247">
        <f>J20*100/E20</f>
        <v>-20.933734939759034</v>
      </c>
      <c r="G20" s="160" t="s">
        <v>408</v>
      </c>
      <c r="H20" s="159">
        <v>262500</v>
      </c>
      <c r="I20" s="39"/>
      <c r="J20" s="39">
        <f>H20-E20</f>
        <v>-69500</v>
      </c>
      <c r="K20" s="8"/>
    </row>
    <row r="21" spans="1:11" s="9" customFormat="1" x14ac:dyDescent="0.3">
      <c r="A21" s="34" t="s">
        <v>88</v>
      </c>
      <c r="B21" s="24">
        <f>B20</f>
        <v>253389.05</v>
      </c>
      <c r="C21" s="24">
        <f>C20</f>
        <v>332412.55</v>
      </c>
      <c r="D21" s="301">
        <f>D20</f>
        <v>262510.07</v>
      </c>
      <c r="E21" s="24">
        <f>E20</f>
        <v>332000</v>
      </c>
      <c r="F21" s="115"/>
      <c r="G21" s="26"/>
      <c r="H21" s="24">
        <f>H20</f>
        <v>262500</v>
      </c>
      <c r="I21" s="39"/>
      <c r="J21" s="39">
        <f t="shared" ref="J21:J44" si="0">H21-D21</f>
        <v>-10.070000000006985</v>
      </c>
      <c r="K21" s="8"/>
    </row>
    <row r="22" spans="1:11" s="9" customFormat="1" x14ac:dyDescent="0.3">
      <c r="A22" s="244" t="s">
        <v>49</v>
      </c>
      <c r="B22" s="172"/>
      <c r="C22" s="172"/>
      <c r="D22" s="302"/>
      <c r="E22" s="172"/>
      <c r="F22" s="245"/>
      <c r="G22" s="168"/>
      <c r="H22" s="172"/>
      <c r="I22" s="40"/>
      <c r="J22" s="39">
        <f t="shared" si="0"/>
        <v>0</v>
      </c>
    </row>
    <row r="23" spans="1:11" x14ac:dyDescent="0.3">
      <c r="A23" s="78" t="s">
        <v>50</v>
      </c>
      <c r="B23" s="79">
        <v>106400</v>
      </c>
      <c r="C23" s="79">
        <v>103100</v>
      </c>
      <c r="D23" s="176">
        <v>226600</v>
      </c>
      <c r="E23" s="79">
        <v>103100</v>
      </c>
      <c r="F23" s="120">
        <f>J23*100/E23</f>
        <v>119.20465567410281</v>
      </c>
      <c r="G23" s="121" t="s">
        <v>408</v>
      </c>
      <c r="H23" s="79">
        <v>226000</v>
      </c>
      <c r="I23" s="39"/>
      <c r="J23" s="39">
        <f>H23-E23</f>
        <v>122900</v>
      </c>
      <c r="K23" s="8"/>
    </row>
    <row r="24" spans="1:11" x14ac:dyDescent="0.3">
      <c r="A24" s="78" t="s">
        <v>51</v>
      </c>
      <c r="B24" s="79">
        <v>29100</v>
      </c>
      <c r="C24" s="79">
        <v>1100</v>
      </c>
      <c r="D24" s="176">
        <v>3200</v>
      </c>
      <c r="E24" s="79">
        <v>1100</v>
      </c>
      <c r="F24" s="120">
        <f>J24*100/E24</f>
        <v>172.72727272727272</v>
      </c>
      <c r="G24" s="121" t="s">
        <v>408</v>
      </c>
      <c r="H24" s="79">
        <v>3000</v>
      </c>
      <c r="I24" s="39"/>
      <c r="J24" s="39">
        <f>H24-E24</f>
        <v>1900</v>
      </c>
      <c r="K24" s="8"/>
    </row>
    <row r="25" spans="1:11" x14ac:dyDescent="0.3">
      <c r="A25" s="248" t="s">
        <v>52</v>
      </c>
      <c r="B25" s="237">
        <v>30</v>
      </c>
      <c r="C25" s="237">
        <v>0</v>
      </c>
      <c r="D25" s="304">
        <v>0</v>
      </c>
      <c r="E25" s="237">
        <v>0</v>
      </c>
      <c r="F25" s="249">
        <v>0</v>
      </c>
      <c r="G25" s="250"/>
      <c r="H25" s="237">
        <v>0</v>
      </c>
      <c r="I25" s="39"/>
      <c r="J25" s="39">
        <f>H25-E25</f>
        <v>0</v>
      </c>
      <c r="K25" s="8"/>
    </row>
    <row r="26" spans="1:11" s="9" customFormat="1" x14ac:dyDescent="0.3">
      <c r="A26" s="34" t="s">
        <v>89</v>
      </c>
      <c r="B26" s="24">
        <f>B23+B24+B25</f>
        <v>135530</v>
      </c>
      <c r="C26" s="24">
        <f>C23+C24+C25</f>
        <v>104200</v>
      </c>
      <c r="D26" s="301">
        <f>D23+D24+D25</f>
        <v>229800</v>
      </c>
      <c r="E26" s="24">
        <f>E23+E24+E25</f>
        <v>104200</v>
      </c>
      <c r="F26" s="115"/>
      <c r="G26" s="26"/>
      <c r="H26" s="24">
        <f>H23+H24+H25</f>
        <v>229000</v>
      </c>
      <c r="I26" s="39"/>
      <c r="J26" s="39"/>
      <c r="K26" s="8"/>
    </row>
    <row r="27" spans="1:11" x14ac:dyDescent="0.3">
      <c r="I27" s="264"/>
      <c r="J27" s="39"/>
    </row>
    <row r="28" spans="1:11" x14ac:dyDescent="0.3">
      <c r="I28" s="35"/>
      <c r="J28" s="39"/>
    </row>
    <row r="29" spans="1:11" x14ac:dyDescent="0.3">
      <c r="I29" s="35"/>
      <c r="J29" s="39"/>
    </row>
    <row r="30" spans="1:11" x14ac:dyDescent="0.3">
      <c r="I30" s="35"/>
      <c r="J30" s="39"/>
    </row>
    <row r="31" spans="1:11" x14ac:dyDescent="0.3">
      <c r="I31" s="35"/>
      <c r="J31" s="39"/>
    </row>
    <row r="32" spans="1:11" s="9" customFormat="1" x14ac:dyDescent="0.3">
      <c r="A32" s="32"/>
      <c r="B32" s="359" t="s">
        <v>83</v>
      </c>
      <c r="C32" s="361"/>
      <c r="D32" s="360"/>
      <c r="E32" s="361" t="s">
        <v>82</v>
      </c>
      <c r="F32" s="361"/>
      <c r="G32" s="361"/>
      <c r="H32" s="360"/>
      <c r="I32" s="40"/>
      <c r="J32" s="39"/>
    </row>
    <row r="33" spans="1:11" s="9" customFormat="1" x14ac:dyDescent="0.3">
      <c r="A33" s="16"/>
      <c r="B33" s="15" t="s">
        <v>79</v>
      </c>
      <c r="C33" s="15" t="s">
        <v>81</v>
      </c>
      <c r="D33" s="294" t="s">
        <v>200</v>
      </c>
      <c r="E33" s="15" t="s">
        <v>201</v>
      </c>
      <c r="F33" s="359" t="s">
        <v>80</v>
      </c>
      <c r="G33" s="360"/>
      <c r="H33" s="15" t="s">
        <v>611</v>
      </c>
      <c r="I33" s="40"/>
      <c r="J33" s="39"/>
    </row>
    <row r="34" spans="1:11" s="9" customFormat="1" x14ac:dyDescent="0.3">
      <c r="A34" s="116" t="s">
        <v>53</v>
      </c>
      <c r="B34" s="161"/>
      <c r="C34" s="161"/>
      <c r="D34" s="295"/>
      <c r="E34" s="77"/>
      <c r="F34" s="117"/>
      <c r="G34" s="117"/>
      <c r="H34" s="77"/>
      <c r="I34" s="40"/>
      <c r="J34" s="39"/>
      <c r="K34" s="40"/>
    </row>
    <row r="35" spans="1:11" x14ac:dyDescent="0.3">
      <c r="A35" s="291" t="s">
        <v>617</v>
      </c>
      <c r="B35" s="290">
        <v>0</v>
      </c>
      <c r="C35" s="290">
        <v>0</v>
      </c>
      <c r="D35" s="296">
        <v>523014</v>
      </c>
      <c r="E35" s="232">
        <v>0</v>
      </c>
      <c r="F35" s="120">
        <v>100</v>
      </c>
      <c r="G35" s="287"/>
      <c r="H35" s="232">
        <v>523000</v>
      </c>
      <c r="I35" s="35"/>
      <c r="J35" s="39">
        <f t="shared" ref="J35:J43" si="1">H35-E35</f>
        <v>523000</v>
      </c>
      <c r="K35" s="35"/>
    </row>
    <row r="36" spans="1:11" x14ac:dyDescent="0.3">
      <c r="A36" s="119" t="s">
        <v>90</v>
      </c>
      <c r="B36" s="147">
        <v>9479807.1099999994</v>
      </c>
      <c r="C36" s="147">
        <v>7648758.3200000003</v>
      </c>
      <c r="D36" s="177">
        <v>7851620.79</v>
      </c>
      <c r="E36" s="79">
        <v>7648000</v>
      </c>
      <c r="F36" s="120">
        <f>J36*100/E36</f>
        <v>2.6542887029288704</v>
      </c>
      <c r="G36" s="121" t="s">
        <v>408</v>
      </c>
      <c r="H36" s="79">
        <v>7851000</v>
      </c>
      <c r="I36" s="39"/>
      <c r="J36" s="39">
        <f t="shared" si="1"/>
        <v>203000</v>
      </c>
      <c r="K36" s="39"/>
    </row>
    <row r="37" spans="1:11" x14ac:dyDescent="0.3">
      <c r="A37" s="119" t="s">
        <v>91</v>
      </c>
      <c r="B37" s="147">
        <v>3040693.6</v>
      </c>
      <c r="C37" s="147">
        <v>3289099.39</v>
      </c>
      <c r="D37" s="177">
        <v>3292463.15</v>
      </c>
      <c r="E37" s="79">
        <v>3289000</v>
      </c>
      <c r="F37" s="120">
        <f t="shared" ref="F37:F43" si="2">J37*100/E37</f>
        <v>9.1213134691395567E-2</v>
      </c>
      <c r="G37" s="121" t="s">
        <v>408</v>
      </c>
      <c r="H37" s="79">
        <v>3292000</v>
      </c>
      <c r="I37" s="39"/>
      <c r="J37" s="39">
        <f t="shared" si="1"/>
        <v>3000</v>
      </c>
      <c r="K37" s="39"/>
    </row>
    <row r="38" spans="1:11" x14ac:dyDescent="0.3">
      <c r="A38" s="119" t="s">
        <v>54</v>
      </c>
      <c r="B38" s="147">
        <v>91172.479999999996</v>
      </c>
      <c r="C38" s="147">
        <v>0</v>
      </c>
      <c r="D38" s="177">
        <v>0</v>
      </c>
      <c r="E38" s="79">
        <v>0</v>
      </c>
      <c r="F38" s="120">
        <v>0</v>
      </c>
      <c r="G38" s="121" t="s">
        <v>408</v>
      </c>
      <c r="H38" s="79">
        <v>0</v>
      </c>
      <c r="I38" s="39"/>
      <c r="J38" s="39">
        <f t="shared" si="1"/>
        <v>0</v>
      </c>
      <c r="K38" s="39"/>
    </row>
    <row r="39" spans="1:11" x14ac:dyDescent="0.3">
      <c r="A39" s="119" t="s">
        <v>55</v>
      </c>
      <c r="B39" s="147">
        <v>1428131.67</v>
      </c>
      <c r="C39" s="147">
        <v>1573471.26</v>
      </c>
      <c r="D39" s="177">
        <v>1786451.64</v>
      </c>
      <c r="E39" s="79">
        <v>1573000</v>
      </c>
      <c r="F39" s="120">
        <f t="shared" si="2"/>
        <v>13.541004450095359</v>
      </c>
      <c r="G39" s="121" t="s">
        <v>408</v>
      </c>
      <c r="H39" s="79">
        <v>1786000</v>
      </c>
      <c r="I39" s="39"/>
      <c r="J39" s="39">
        <f t="shared" si="1"/>
        <v>213000</v>
      </c>
      <c r="K39" s="39"/>
    </row>
    <row r="40" spans="1:11" x14ac:dyDescent="0.3">
      <c r="A40" s="119" t="s">
        <v>56</v>
      </c>
      <c r="B40" s="147">
        <v>3122264.55</v>
      </c>
      <c r="C40" s="147">
        <v>2140232.77</v>
      </c>
      <c r="D40" s="177">
        <v>3077743.34</v>
      </c>
      <c r="E40" s="79">
        <v>2140000</v>
      </c>
      <c r="F40" s="120">
        <f t="shared" si="2"/>
        <v>43.785046728971963</v>
      </c>
      <c r="G40" s="121" t="s">
        <v>408</v>
      </c>
      <c r="H40" s="79">
        <v>3077000</v>
      </c>
      <c r="I40" s="39"/>
      <c r="J40" s="39">
        <f t="shared" si="1"/>
        <v>937000</v>
      </c>
      <c r="K40" s="39"/>
    </row>
    <row r="41" spans="1:11" x14ac:dyDescent="0.3">
      <c r="A41" s="119" t="s">
        <v>57</v>
      </c>
      <c r="B41" s="147">
        <v>40774.83</v>
      </c>
      <c r="C41" s="147">
        <v>52673.95</v>
      </c>
      <c r="D41" s="177">
        <v>44722.49</v>
      </c>
      <c r="E41" s="79">
        <v>52000</v>
      </c>
      <c r="F41" s="120">
        <f t="shared" si="2"/>
        <v>-15.384615384615385</v>
      </c>
      <c r="G41" s="121" t="s">
        <v>408</v>
      </c>
      <c r="H41" s="79">
        <v>44000</v>
      </c>
      <c r="I41" s="39"/>
      <c r="J41" s="39">
        <f t="shared" si="1"/>
        <v>-8000</v>
      </c>
      <c r="K41" s="39"/>
    </row>
    <row r="42" spans="1:11" x14ac:dyDescent="0.3">
      <c r="A42" s="119" t="s">
        <v>92</v>
      </c>
      <c r="B42" s="147">
        <v>128306.49</v>
      </c>
      <c r="C42" s="147">
        <v>123494.85</v>
      </c>
      <c r="D42" s="177">
        <v>87794.93</v>
      </c>
      <c r="E42" s="79">
        <v>123000</v>
      </c>
      <c r="F42" s="120">
        <f t="shared" si="2"/>
        <v>-28.699186991869919</v>
      </c>
      <c r="G42" s="121" t="s">
        <v>408</v>
      </c>
      <c r="H42" s="79">
        <v>87700</v>
      </c>
      <c r="I42" s="39"/>
      <c r="J42" s="39">
        <f t="shared" si="1"/>
        <v>-35300</v>
      </c>
      <c r="K42" s="39"/>
    </row>
    <row r="43" spans="1:11" x14ac:dyDescent="0.3">
      <c r="A43" s="119" t="s">
        <v>163</v>
      </c>
      <c r="B43" s="147">
        <v>1013587</v>
      </c>
      <c r="C43" s="147">
        <v>813890</v>
      </c>
      <c r="D43" s="177">
        <v>937987</v>
      </c>
      <c r="E43" s="79">
        <v>813000</v>
      </c>
      <c r="F43" s="120">
        <f t="shared" si="2"/>
        <v>15.362853628536286</v>
      </c>
      <c r="G43" s="121" t="s">
        <v>408</v>
      </c>
      <c r="H43" s="79">
        <v>937900</v>
      </c>
      <c r="I43" s="39"/>
      <c r="J43" s="39">
        <f t="shared" si="1"/>
        <v>124900</v>
      </c>
      <c r="K43" s="39"/>
    </row>
    <row r="44" spans="1:11" x14ac:dyDescent="0.3">
      <c r="A44" s="252" t="s">
        <v>93</v>
      </c>
      <c r="B44" s="253">
        <v>0</v>
      </c>
      <c r="C44" s="253">
        <v>2040</v>
      </c>
      <c r="D44" s="297">
        <v>0</v>
      </c>
      <c r="E44" s="237">
        <v>0</v>
      </c>
      <c r="F44" s="249">
        <v>0</v>
      </c>
      <c r="G44" s="249"/>
      <c r="H44" s="237">
        <v>0</v>
      </c>
      <c r="I44" s="39"/>
      <c r="J44" s="39">
        <f t="shared" si="0"/>
        <v>0</v>
      </c>
      <c r="K44" s="39"/>
    </row>
    <row r="45" spans="1:11" s="9" customFormat="1" x14ac:dyDescent="0.3">
      <c r="A45" s="33" t="s">
        <v>94</v>
      </c>
      <c r="B45" s="242">
        <f>SUM(B35:B44)</f>
        <v>18344737.729999997</v>
      </c>
      <c r="C45" s="242">
        <f>SUM(C35:C44)</f>
        <v>15643660.539999999</v>
      </c>
      <c r="D45" s="298">
        <f>SUM(D35:D44)</f>
        <v>17601797.34</v>
      </c>
      <c r="E45" s="24">
        <f>SUM(E35:E44)</f>
        <v>15638000</v>
      </c>
      <c r="F45" s="115"/>
      <c r="G45" s="26"/>
      <c r="H45" s="24">
        <f>SUM(H35:H44)</f>
        <v>17598600</v>
      </c>
      <c r="I45" s="39"/>
      <c r="J45" s="39"/>
      <c r="K45" s="39"/>
    </row>
    <row r="46" spans="1:11" s="9" customFormat="1" x14ac:dyDescent="0.3">
      <c r="A46" s="169" t="s">
        <v>58</v>
      </c>
      <c r="B46" s="251"/>
      <c r="C46" s="251"/>
      <c r="D46" s="299"/>
      <c r="E46" s="172"/>
      <c r="F46" s="245"/>
      <c r="G46" s="245"/>
      <c r="H46" s="172"/>
      <c r="I46" s="40"/>
      <c r="J46" s="39"/>
      <c r="K46" s="40"/>
    </row>
    <row r="47" spans="1:11" x14ac:dyDescent="0.3">
      <c r="A47" s="252" t="s">
        <v>95</v>
      </c>
      <c r="B47" s="253">
        <v>11683492</v>
      </c>
      <c r="C47" s="253">
        <v>13219289</v>
      </c>
      <c r="D47" s="297">
        <v>22958484.91</v>
      </c>
      <c r="E47" s="237">
        <v>13219000</v>
      </c>
      <c r="F47" s="249">
        <f>J47*100/E47</f>
        <v>73.674256751645359</v>
      </c>
      <c r="G47" s="250" t="s">
        <v>408</v>
      </c>
      <c r="H47" s="237">
        <v>22958000</v>
      </c>
      <c r="I47" s="39"/>
      <c r="J47" s="39">
        <f>H47-E47</f>
        <v>9739000</v>
      </c>
      <c r="K47" s="39"/>
    </row>
    <row r="48" spans="1:11" s="9" customFormat="1" x14ac:dyDescent="0.3">
      <c r="A48" s="33" t="s">
        <v>96</v>
      </c>
      <c r="B48" s="242">
        <f>B47</f>
        <v>11683492</v>
      </c>
      <c r="C48" s="242">
        <f>C47</f>
        <v>13219289</v>
      </c>
      <c r="D48" s="298">
        <f>D47</f>
        <v>22958484.91</v>
      </c>
      <c r="E48" s="24">
        <f>SUM(E47)</f>
        <v>13219000</v>
      </c>
      <c r="F48" s="115"/>
      <c r="G48" s="115"/>
      <c r="H48" s="24">
        <f>H47</f>
        <v>22958000</v>
      </c>
      <c r="I48" s="39"/>
      <c r="J48" s="39"/>
      <c r="K48" s="39"/>
    </row>
    <row r="49" spans="1:11" s="9" customFormat="1" x14ac:dyDescent="0.3">
      <c r="A49" s="33" t="s">
        <v>97</v>
      </c>
      <c r="B49" s="242">
        <f>B12+B18+B21+B26+B45+B48</f>
        <v>30535330.259999998</v>
      </c>
      <c r="C49" s="242">
        <f>C12+C18+C21+C26+C45+C48</f>
        <v>29397549.149999999</v>
      </c>
      <c r="D49" s="298">
        <f>D12+D18+D21+D26+D45+D48</f>
        <v>41203263.090000004</v>
      </c>
      <c r="E49" s="24">
        <f>E12+E18+E21+E26+E45+E48</f>
        <v>29390000</v>
      </c>
      <c r="F49" s="115"/>
      <c r="G49" s="115"/>
      <c r="H49" s="24">
        <f>H12+H18+H21+H26+H45+H48</f>
        <v>41198000</v>
      </c>
      <c r="I49" s="39"/>
      <c r="J49" s="39"/>
      <c r="K49" s="39"/>
    </row>
    <row r="50" spans="1:11" x14ac:dyDescent="0.3">
      <c r="A50" s="35"/>
      <c r="B50" s="126"/>
      <c r="C50" s="126"/>
      <c r="D50" s="126"/>
      <c r="E50" s="126"/>
      <c r="F50" s="126"/>
      <c r="G50" s="126"/>
      <c r="H50" s="126"/>
      <c r="J50" s="35"/>
    </row>
    <row r="51" spans="1:11" x14ac:dyDescent="0.3">
      <c r="A51" s="35"/>
    </row>
    <row r="52" spans="1:11" x14ac:dyDescent="0.3">
      <c r="A52" s="35"/>
    </row>
    <row r="53" spans="1:11" x14ac:dyDescent="0.3">
      <c r="A53" s="35"/>
      <c r="E53" s="126"/>
    </row>
    <row r="54" spans="1:11" x14ac:dyDescent="0.3">
      <c r="A54" s="35"/>
      <c r="I54" s="263"/>
    </row>
  </sheetData>
  <mergeCells count="10">
    <mergeCell ref="F33:G33"/>
    <mergeCell ref="B32:D32"/>
    <mergeCell ref="E32:H32"/>
    <mergeCell ref="A1:H1"/>
    <mergeCell ref="A2:H2"/>
    <mergeCell ref="A3:H3"/>
    <mergeCell ref="A4:H4"/>
    <mergeCell ref="B6:D6"/>
    <mergeCell ref="E6:H6"/>
    <mergeCell ref="F7:G7"/>
  </mergeCells>
  <pageMargins left="0.78740157480314965" right="0.78740157480314965" top="0.78740157480314965" bottom="0.59055118110236227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0"/>
  <sheetViews>
    <sheetView topLeftCell="A142" zoomScale="120" zoomScaleNormal="120" workbookViewId="0">
      <selection activeCell="C57" sqref="C57"/>
    </sheetView>
  </sheetViews>
  <sheetFormatPr defaultRowHeight="18.75" x14ac:dyDescent="0.3"/>
  <cols>
    <col min="1" max="1" width="6.25" style="1" customWidth="1"/>
    <col min="2" max="2" width="5" style="1" customWidth="1"/>
    <col min="3" max="5" width="9" style="1"/>
    <col min="6" max="6" width="17.375" style="1" customWidth="1"/>
    <col min="7" max="7" width="6.25" style="1" customWidth="1"/>
    <col min="8" max="8" width="11" style="84" customWidth="1"/>
    <col min="9" max="9" width="4.25" style="1" customWidth="1"/>
    <col min="10" max="10" width="4.125" style="1" customWidth="1"/>
    <col min="11" max="16384" width="9" style="1"/>
  </cols>
  <sheetData>
    <row r="2" spans="1:10" s="54" customFormat="1" ht="19.5" x14ac:dyDescent="0.3">
      <c r="A2" s="363" t="s">
        <v>398</v>
      </c>
      <c r="B2" s="363"/>
      <c r="C2" s="363"/>
      <c r="D2" s="363"/>
      <c r="E2" s="363"/>
      <c r="F2" s="363"/>
      <c r="G2" s="363"/>
      <c r="H2" s="363"/>
      <c r="I2" s="363"/>
      <c r="J2" s="363"/>
    </row>
    <row r="3" spans="1:10" s="54" customFormat="1" ht="19.5" x14ac:dyDescent="0.3">
      <c r="A3" s="363" t="s">
        <v>614</v>
      </c>
      <c r="B3" s="363"/>
      <c r="C3" s="363"/>
      <c r="D3" s="363"/>
      <c r="E3" s="363"/>
      <c r="F3" s="363"/>
      <c r="G3" s="363"/>
      <c r="H3" s="363"/>
      <c r="I3" s="363"/>
      <c r="J3" s="363"/>
    </row>
    <row r="4" spans="1:10" s="54" customFormat="1" ht="19.5" x14ac:dyDescent="0.3">
      <c r="A4" s="363" t="s">
        <v>77</v>
      </c>
      <c r="B4" s="363"/>
      <c r="C4" s="363"/>
      <c r="D4" s="363"/>
      <c r="E4" s="363"/>
      <c r="F4" s="363"/>
      <c r="G4" s="363"/>
      <c r="H4" s="363"/>
      <c r="I4" s="363"/>
      <c r="J4" s="363"/>
    </row>
    <row r="5" spans="1:10" s="54" customFormat="1" ht="19.5" x14ac:dyDescent="0.3">
      <c r="A5" s="363" t="s">
        <v>375</v>
      </c>
      <c r="B5" s="363"/>
      <c r="C5" s="363"/>
      <c r="D5" s="363"/>
      <c r="E5" s="363"/>
      <c r="F5" s="363"/>
      <c r="G5" s="363"/>
      <c r="H5" s="363"/>
      <c r="I5" s="363"/>
      <c r="J5" s="363"/>
    </row>
    <row r="6" spans="1:10" s="55" customFormat="1" ht="19.5" x14ac:dyDescent="0.3">
      <c r="A6" s="131"/>
      <c r="B6" s="131"/>
      <c r="C6" s="131"/>
      <c r="D6" s="131"/>
      <c r="E6" s="131"/>
      <c r="F6" s="131"/>
      <c r="G6" s="131"/>
      <c r="H6" s="163"/>
      <c r="I6" s="131"/>
      <c r="J6" s="131"/>
    </row>
    <row r="7" spans="1:10" s="54" customFormat="1" ht="19.5" x14ac:dyDescent="0.3">
      <c r="A7" s="134" t="s">
        <v>399</v>
      </c>
      <c r="B7" s="134"/>
      <c r="C7" s="134"/>
      <c r="D7" s="134"/>
      <c r="E7" s="133"/>
      <c r="F7" s="132">
        <v>41198000</v>
      </c>
      <c r="G7" s="133" t="s">
        <v>223</v>
      </c>
      <c r="H7" s="164" t="s">
        <v>338</v>
      </c>
      <c r="I7" s="133"/>
      <c r="J7" s="133"/>
    </row>
    <row r="8" spans="1:10" s="54" customFormat="1" ht="19.5" x14ac:dyDescent="0.3">
      <c r="A8" s="364" t="s">
        <v>41</v>
      </c>
      <c r="B8" s="364"/>
      <c r="C8" s="364"/>
      <c r="D8" s="364"/>
      <c r="E8" s="364"/>
      <c r="F8" s="364"/>
      <c r="G8" s="364"/>
      <c r="H8" s="364"/>
      <c r="I8" s="364"/>
      <c r="J8" s="364"/>
    </row>
    <row r="9" spans="1:10" s="54" customFormat="1" ht="19.5" x14ac:dyDescent="0.3">
      <c r="A9" s="133" t="s">
        <v>42</v>
      </c>
      <c r="B9" s="133"/>
      <c r="C9" s="133"/>
      <c r="D9" s="133"/>
      <c r="E9" s="133"/>
      <c r="F9" s="133"/>
      <c r="G9" s="133" t="s">
        <v>59</v>
      </c>
      <c r="H9" s="164">
        <f>H10+H12+H14</f>
        <v>72700</v>
      </c>
      <c r="I9" s="133" t="s">
        <v>223</v>
      </c>
      <c r="J9" s="133"/>
    </row>
    <row r="10" spans="1:10" s="55" customFormat="1" ht="19.5" x14ac:dyDescent="0.3">
      <c r="A10" s="135"/>
      <c r="B10" s="135" t="s">
        <v>43</v>
      </c>
      <c r="C10" s="135"/>
      <c r="D10" s="135"/>
      <c r="E10" s="135"/>
      <c r="F10" s="135"/>
      <c r="G10" s="135" t="s">
        <v>222</v>
      </c>
      <c r="H10" s="165">
        <v>21000</v>
      </c>
      <c r="I10" s="135" t="s">
        <v>223</v>
      </c>
      <c r="J10" s="135"/>
    </row>
    <row r="11" spans="1:10" s="55" customFormat="1" ht="19.5" x14ac:dyDescent="0.3">
      <c r="A11" s="135"/>
      <c r="B11" s="135"/>
      <c r="C11" s="1" t="s">
        <v>397</v>
      </c>
      <c r="D11" s="135"/>
      <c r="E11" s="135"/>
      <c r="F11" s="135"/>
      <c r="G11" s="135"/>
      <c r="H11" s="165"/>
      <c r="I11" s="135"/>
      <c r="J11" s="135"/>
    </row>
    <row r="12" spans="1:10" s="55" customFormat="1" ht="19.5" x14ac:dyDescent="0.3">
      <c r="A12" s="135"/>
      <c r="B12" s="135" t="s">
        <v>44</v>
      </c>
      <c r="C12" s="135"/>
      <c r="D12" s="135"/>
      <c r="E12" s="135"/>
      <c r="F12" s="135"/>
      <c r="G12" s="135" t="s">
        <v>222</v>
      </c>
      <c r="H12" s="165">
        <v>51100</v>
      </c>
      <c r="I12" s="135" t="s">
        <v>223</v>
      </c>
      <c r="J12" s="135"/>
    </row>
    <row r="13" spans="1:10" x14ac:dyDescent="0.3">
      <c r="A13" s="72"/>
      <c r="B13" s="72"/>
      <c r="C13" s="72" t="s">
        <v>397</v>
      </c>
      <c r="D13" s="72"/>
      <c r="E13" s="72"/>
      <c r="F13" s="72"/>
      <c r="G13" s="72"/>
      <c r="H13" s="136"/>
      <c r="I13" s="72"/>
      <c r="J13" s="72"/>
    </row>
    <row r="14" spans="1:10" x14ac:dyDescent="0.3">
      <c r="A14" s="72"/>
      <c r="B14" s="72" t="s">
        <v>45</v>
      </c>
      <c r="C14" s="72"/>
      <c r="D14" s="72"/>
      <c r="E14" s="72"/>
      <c r="F14" s="72"/>
      <c r="G14" s="72" t="s">
        <v>222</v>
      </c>
      <c r="H14" s="136">
        <v>600</v>
      </c>
      <c r="I14" s="72" t="s">
        <v>223</v>
      </c>
      <c r="J14" s="72"/>
    </row>
    <row r="15" spans="1:10" x14ac:dyDescent="0.3">
      <c r="A15" s="72"/>
      <c r="B15" s="72"/>
      <c r="C15" s="72" t="s">
        <v>397</v>
      </c>
      <c r="D15" s="72"/>
      <c r="E15" s="72"/>
      <c r="F15" s="72"/>
      <c r="G15" s="72"/>
      <c r="H15" s="136"/>
      <c r="I15" s="72"/>
      <c r="J15" s="72"/>
    </row>
    <row r="16" spans="1:10" s="9" customFormat="1" x14ac:dyDescent="0.3">
      <c r="A16" s="9" t="s">
        <v>396</v>
      </c>
      <c r="G16" s="9" t="s">
        <v>59</v>
      </c>
      <c r="H16" s="85">
        <f>H17+H19+H21</f>
        <v>77200</v>
      </c>
      <c r="I16" s="9" t="s">
        <v>223</v>
      </c>
    </row>
    <row r="17" spans="1:10" x14ac:dyDescent="0.3">
      <c r="B17" s="1" t="s">
        <v>616</v>
      </c>
      <c r="G17" s="1" t="s">
        <v>222</v>
      </c>
      <c r="H17" s="84">
        <v>76000</v>
      </c>
      <c r="I17" s="1" t="s">
        <v>223</v>
      </c>
    </row>
    <row r="18" spans="1:10" x14ac:dyDescent="0.3">
      <c r="C18" s="1" t="s">
        <v>397</v>
      </c>
    </row>
    <row r="19" spans="1:10" x14ac:dyDescent="0.3">
      <c r="B19" s="1" t="s">
        <v>46</v>
      </c>
      <c r="G19" s="1" t="s">
        <v>222</v>
      </c>
      <c r="H19" s="84">
        <v>200</v>
      </c>
      <c r="I19" s="1" t="s">
        <v>223</v>
      </c>
    </row>
    <row r="20" spans="1:10" x14ac:dyDescent="0.3">
      <c r="C20" s="1" t="s">
        <v>397</v>
      </c>
    </row>
    <row r="21" spans="1:10" x14ac:dyDescent="0.3">
      <c r="B21" s="1" t="s">
        <v>400</v>
      </c>
      <c r="G21" s="1" t="s">
        <v>222</v>
      </c>
      <c r="H21" s="84">
        <v>1000</v>
      </c>
      <c r="I21" s="1" t="s">
        <v>223</v>
      </c>
    </row>
    <row r="22" spans="1:10" x14ac:dyDescent="0.3">
      <c r="C22" s="1" t="s">
        <v>397</v>
      </c>
    </row>
    <row r="23" spans="1:10" s="9" customFormat="1" x14ac:dyDescent="0.3">
      <c r="A23" s="9" t="s">
        <v>87</v>
      </c>
      <c r="G23" s="9" t="s">
        <v>59</v>
      </c>
      <c r="H23" s="85">
        <f>H24</f>
        <v>262500</v>
      </c>
      <c r="I23" s="9" t="s">
        <v>223</v>
      </c>
    </row>
    <row r="24" spans="1:10" x14ac:dyDescent="0.3">
      <c r="B24" s="1" t="s">
        <v>401</v>
      </c>
      <c r="G24" s="1" t="s">
        <v>222</v>
      </c>
      <c r="H24" s="84">
        <v>262500</v>
      </c>
      <c r="I24" s="1" t="s">
        <v>223</v>
      </c>
    </row>
    <row r="25" spans="1:10" x14ac:dyDescent="0.3">
      <c r="C25" s="1" t="s">
        <v>397</v>
      </c>
    </row>
    <row r="26" spans="1:10" s="9" customFormat="1" x14ac:dyDescent="0.3">
      <c r="A26" s="9" t="s">
        <v>49</v>
      </c>
      <c r="G26" s="9" t="s">
        <v>59</v>
      </c>
      <c r="H26" s="85">
        <f>H27+H29</f>
        <v>229000</v>
      </c>
      <c r="I26" s="9" t="s">
        <v>223</v>
      </c>
    </row>
    <row r="27" spans="1:10" x14ac:dyDescent="0.3">
      <c r="B27" s="1" t="s">
        <v>50</v>
      </c>
      <c r="G27" s="1" t="s">
        <v>222</v>
      </c>
      <c r="H27" s="84">
        <v>226000</v>
      </c>
      <c r="I27" s="1" t="s">
        <v>223</v>
      </c>
    </row>
    <row r="28" spans="1:10" x14ac:dyDescent="0.3">
      <c r="C28" s="1" t="s">
        <v>397</v>
      </c>
    </row>
    <row r="29" spans="1:10" x14ac:dyDescent="0.3">
      <c r="B29" s="1" t="s">
        <v>51</v>
      </c>
      <c r="G29" s="1" t="s">
        <v>222</v>
      </c>
      <c r="H29" s="84">
        <v>3000</v>
      </c>
      <c r="I29" s="1" t="s">
        <v>223</v>
      </c>
    </row>
    <row r="30" spans="1:10" x14ac:dyDescent="0.3">
      <c r="C30" s="1" t="s">
        <v>397</v>
      </c>
    </row>
    <row r="31" spans="1:10" s="137" customFormat="1" x14ac:dyDescent="0.3">
      <c r="A31" s="362" t="s">
        <v>230</v>
      </c>
      <c r="B31" s="362"/>
      <c r="C31" s="362"/>
      <c r="D31" s="362"/>
      <c r="E31" s="362"/>
      <c r="F31" s="362"/>
      <c r="G31" s="362"/>
      <c r="H31" s="362"/>
      <c r="I31" s="362"/>
      <c r="J31" s="362"/>
    </row>
    <row r="32" spans="1:10" s="9" customFormat="1" x14ac:dyDescent="0.3">
      <c r="A32" s="9" t="s">
        <v>53</v>
      </c>
      <c r="G32" s="9" t="s">
        <v>59</v>
      </c>
      <c r="H32" s="85">
        <f>H33+H35+H37+H39+H41+H43+H45+H47</f>
        <v>17598600</v>
      </c>
      <c r="I32" s="9" t="s">
        <v>223</v>
      </c>
    </row>
    <row r="33" spans="2:9" x14ac:dyDescent="0.3">
      <c r="B33" s="1" t="s">
        <v>619</v>
      </c>
      <c r="G33" s="1" t="s">
        <v>222</v>
      </c>
      <c r="H33" s="84">
        <v>523000</v>
      </c>
      <c r="I33" s="1" t="s">
        <v>223</v>
      </c>
    </row>
    <row r="34" spans="2:9" x14ac:dyDescent="0.3">
      <c r="C34" s="1" t="s">
        <v>397</v>
      </c>
    </row>
    <row r="35" spans="2:9" x14ac:dyDescent="0.3">
      <c r="B35" s="1" t="s">
        <v>402</v>
      </c>
      <c r="G35" s="1" t="s">
        <v>222</v>
      </c>
      <c r="H35" s="84">
        <v>7851000</v>
      </c>
      <c r="I35" s="1" t="s">
        <v>223</v>
      </c>
    </row>
    <row r="36" spans="2:9" x14ac:dyDescent="0.3">
      <c r="C36" s="1" t="s">
        <v>397</v>
      </c>
    </row>
    <row r="37" spans="2:9" x14ac:dyDescent="0.3">
      <c r="B37" s="1" t="s">
        <v>403</v>
      </c>
      <c r="G37" s="1" t="s">
        <v>222</v>
      </c>
      <c r="H37" s="84">
        <v>3292000</v>
      </c>
      <c r="I37" s="1" t="s">
        <v>223</v>
      </c>
    </row>
    <row r="38" spans="2:9" x14ac:dyDescent="0.3">
      <c r="C38" s="1" t="s">
        <v>397</v>
      </c>
    </row>
    <row r="39" spans="2:9" x14ac:dyDescent="0.3">
      <c r="B39" s="1" t="s">
        <v>55</v>
      </c>
      <c r="G39" s="1" t="s">
        <v>222</v>
      </c>
      <c r="H39" s="84">
        <v>1786000</v>
      </c>
      <c r="I39" s="1" t="s">
        <v>223</v>
      </c>
    </row>
    <row r="40" spans="2:9" x14ac:dyDescent="0.3">
      <c r="C40" s="1" t="s">
        <v>397</v>
      </c>
    </row>
    <row r="41" spans="2:9" x14ac:dyDescent="0.3">
      <c r="B41" s="1" t="s">
        <v>56</v>
      </c>
      <c r="G41" s="1" t="s">
        <v>222</v>
      </c>
      <c r="H41" s="84">
        <v>3077000</v>
      </c>
      <c r="I41" s="1" t="s">
        <v>223</v>
      </c>
    </row>
    <row r="42" spans="2:9" x14ac:dyDescent="0.3">
      <c r="C42" s="1" t="s">
        <v>397</v>
      </c>
    </row>
    <row r="43" spans="2:9" x14ac:dyDescent="0.3">
      <c r="B43" s="1" t="s">
        <v>57</v>
      </c>
      <c r="G43" s="1" t="s">
        <v>222</v>
      </c>
      <c r="H43" s="84">
        <v>44000</v>
      </c>
      <c r="I43" s="1" t="s">
        <v>223</v>
      </c>
    </row>
    <row r="44" spans="2:9" x14ac:dyDescent="0.3">
      <c r="C44" s="1" t="s">
        <v>397</v>
      </c>
    </row>
    <row r="45" spans="2:9" x14ac:dyDescent="0.3">
      <c r="B45" s="1" t="s">
        <v>92</v>
      </c>
      <c r="G45" s="1" t="s">
        <v>222</v>
      </c>
      <c r="H45" s="84">
        <v>87700</v>
      </c>
      <c r="I45" s="1" t="s">
        <v>223</v>
      </c>
    </row>
    <row r="46" spans="2:9" x14ac:dyDescent="0.3">
      <c r="C46" s="1" t="s">
        <v>397</v>
      </c>
    </row>
    <row r="47" spans="2:9" x14ac:dyDescent="0.3">
      <c r="B47" s="1" t="s">
        <v>404</v>
      </c>
      <c r="G47" s="1" t="s">
        <v>222</v>
      </c>
      <c r="H47" s="84">
        <v>937900</v>
      </c>
      <c r="I47" s="1" t="s">
        <v>223</v>
      </c>
    </row>
    <row r="48" spans="2:9" x14ac:dyDescent="0.3">
      <c r="C48" s="1" t="s">
        <v>397</v>
      </c>
    </row>
    <row r="49" spans="1:10" s="9" customFormat="1" x14ac:dyDescent="0.3">
      <c r="A49" s="362" t="s">
        <v>232</v>
      </c>
      <c r="B49" s="362"/>
      <c r="C49" s="362"/>
      <c r="D49" s="362"/>
      <c r="E49" s="362"/>
      <c r="F49" s="362"/>
      <c r="G49" s="362"/>
      <c r="H49" s="362"/>
      <c r="I49" s="362"/>
      <c r="J49" s="362"/>
    </row>
    <row r="50" spans="1:10" s="9" customFormat="1" x14ac:dyDescent="0.3">
      <c r="A50" s="9" t="s">
        <v>58</v>
      </c>
      <c r="G50" s="9" t="s">
        <v>59</v>
      </c>
      <c r="H50" s="85">
        <f>H52</f>
        <v>22958000</v>
      </c>
      <c r="I50" s="9" t="s">
        <v>223</v>
      </c>
    </row>
    <row r="51" spans="1:10" x14ac:dyDescent="0.3">
      <c r="B51" s="1" t="s">
        <v>405</v>
      </c>
    </row>
    <row r="52" spans="1:10" x14ac:dyDescent="0.3">
      <c r="B52" s="1" t="s">
        <v>406</v>
      </c>
      <c r="G52" s="1" t="s">
        <v>222</v>
      </c>
      <c r="H52" s="84">
        <v>22958000</v>
      </c>
      <c r="I52" s="1" t="s">
        <v>223</v>
      </c>
    </row>
    <row r="53" spans="1:10" x14ac:dyDescent="0.3">
      <c r="C53" s="1" t="s">
        <v>397</v>
      </c>
    </row>
    <row r="54" spans="1:10" x14ac:dyDescent="0.3">
      <c r="C54" s="1" t="s">
        <v>669</v>
      </c>
    </row>
    <row r="55" spans="1:10" x14ac:dyDescent="0.3">
      <c r="C55" s="1" t="s">
        <v>670</v>
      </c>
    </row>
    <row r="56" spans="1:10" x14ac:dyDescent="0.3">
      <c r="C56" s="1" t="s">
        <v>671</v>
      </c>
    </row>
    <row r="80" spans="10:10" x14ac:dyDescent="0.3">
      <c r="J80" s="1">
        <v>14</v>
      </c>
    </row>
  </sheetData>
  <mergeCells count="7">
    <mergeCell ref="A31:J31"/>
    <mergeCell ref="A49:J49"/>
    <mergeCell ref="A2:J2"/>
    <mergeCell ref="A3:J3"/>
    <mergeCell ref="A4:J4"/>
    <mergeCell ref="A5:J5"/>
    <mergeCell ref="A8:J8"/>
  </mergeCells>
  <pageMargins left="0.98425196850393704" right="0.39370078740157483" top="0.98425196850393704" bottom="0.59055118110236227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5"/>
  <sheetViews>
    <sheetView topLeftCell="A121" zoomScaleNormal="100" workbookViewId="0">
      <selection activeCell="E17" sqref="E17"/>
    </sheetView>
  </sheetViews>
  <sheetFormatPr defaultRowHeight="18.75" x14ac:dyDescent="0.3"/>
  <cols>
    <col min="1" max="3" width="4.375" style="1" customWidth="1"/>
    <col min="4" max="7" width="9" style="1"/>
    <col min="8" max="8" width="10" style="1" customWidth="1"/>
    <col min="9" max="9" width="11.625" style="10" customWidth="1"/>
    <col min="10" max="12" width="11.875" style="10" customWidth="1"/>
    <col min="13" max="13" width="7" style="10" customWidth="1"/>
    <col min="14" max="14" width="3.25" style="10" customWidth="1"/>
    <col min="15" max="15" width="11.875" style="10" customWidth="1"/>
    <col min="16" max="16" width="5" style="1" customWidth="1"/>
    <col min="17" max="17" width="9" style="84" customWidth="1"/>
    <col min="18" max="16384" width="9" style="1"/>
  </cols>
  <sheetData>
    <row r="1" spans="1:17" s="9" customFormat="1" x14ac:dyDescent="0.3">
      <c r="A1" s="358" t="s">
        <v>98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273" t="s">
        <v>653</v>
      </c>
      <c r="Q1" s="85"/>
    </row>
    <row r="2" spans="1:17" s="9" customFormat="1" x14ac:dyDescent="0.3">
      <c r="A2" s="358" t="s">
        <v>620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Q2" s="85"/>
    </row>
    <row r="3" spans="1:17" s="9" customFormat="1" x14ac:dyDescent="0.3">
      <c r="A3" s="358" t="s">
        <v>77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Q3" s="85"/>
    </row>
    <row r="4" spans="1:17" s="9" customFormat="1" x14ac:dyDescent="0.3">
      <c r="A4" s="358" t="s">
        <v>375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Q4" s="85"/>
    </row>
    <row r="6" spans="1:17" s="9" customFormat="1" x14ac:dyDescent="0.3">
      <c r="A6" s="150"/>
      <c r="B6" s="151"/>
      <c r="C6" s="151"/>
      <c r="D6" s="151"/>
      <c r="E6" s="151"/>
      <c r="F6" s="151"/>
      <c r="G6" s="151"/>
      <c r="H6" s="152"/>
      <c r="I6" s="367" t="s">
        <v>100</v>
      </c>
      <c r="J6" s="367"/>
      <c r="K6" s="366"/>
      <c r="L6" s="365" t="s">
        <v>82</v>
      </c>
      <c r="M6" s="367"/>
      <c r="N6" s="367"/>
      <c r="O6" s="366"/>
      <c r="Q6" s="85"/>
    </row>
    <row r="7" spans="1:17" s="9" customFormat="1" x14ac:dyDescent="0.3">
      <c r="A7" s="153"/>
      <c r="B7" s="154"/>
      <c r="C7" s="154"/>
      <c r="D7" s="154"/>
      <c r="E7" s="154"/>
      <c r="F7" s="154"/>
      <c r="G7" s="154"/>
      <c r="H7" s="155"/>
      <c r="I7" s="156" t="s">
        <v>79</v>
      </c>
      <c r="J7" s="156" t="s">
        <v>81</v>
      </c>
      <c r="K7" s="156" t="s">
        <v>200</v>
      </c>
      <c r="L7" s="156" t="s">
        <v>201</v>
      </c>
      <c r="M7" s="365" t="s">
        <v>80</v>
      </c>
      <c r="N7" s="366"/>
      <c r="O7" s="156" t="s">
        <v>611</v>
      </c>
      <c r="P7" s="31"/>
      <c r="Q7" s="157"/>
    </row>
    <row r="8" spans="1:17" s="9" customFormat="1" x14ac:dyDescent="0.3">
      <c r="A8" s="122" t="s">
        <v>101</v>
      </c>
      <c r="B8" s="166"/>
      <c r="C8" s="166"/>
      <c r="D8" s="166"/>
      <c r="E8" s="166"/>
      <c r="F8" s="166"/>
      <c r="G8" s="166"/>
      <c r="H8" s="167"/>
      <c r="I8" s="81"/>
      <c r="J8" s="81"/>
      <c r="K8" s="81"/>
      <c r="L8" s="77"/>
      <c r="M8" s="161"/>
      <c r="N8" s="168"/>
      <c r="O8" s="81"/>
      <c r="Q8" s="85"/>
    </row>
    <row r="9" spans="1:17" s="9" customFormat="1" x14ac:dyDescent="0.3">
      <c r="A9" s="122" t="s">
        <v>4</v>
      </c>
      <c r="B9" s="166"/>
      <c r="C9" s="166"/>
      <c r="D9" s="166"/>
      <c r="E9" s="166"/>
      <c r="F9" s="166"/>
      <c r="G9" s="166"/>
      <c r="H9" s="167"/>
      <c r="I9" s="81"/>
      <c r="J9" s="81"/>
      <c r="K9" s="81"/>
      <c r="L9" s="81"/>
      <c r="M9" s="162"/>
      <c r="N9" s="124"/>
      <c r="O9" s="81"/>
      <c r="Q9" s="85"/>
    </row>
    <row r="10" spans="1:17" s="9" customFormat="1" x14ac:dyDescent="0.3">
      <c r="A10" s="169"/>
      <c r="B10" s="170" t="s">
        <v>8</v>
      </c>
      <c r="C10" s="170"/>
      <c r="D10" s="170"/>
      <c r="E10" s="170"/>
      <c r="F10" s="170"/>
      <c r="G10" s="170"/>
      <c r="H10" s="171"/>
      <c r="I10" s="172"/>
      <c r="J10" s="172"/>
      <c r="K10" s="172"/>
      <c r="L10" s="172"/>
      <c r="M10" s="162"/>
      <c r="N10" s="168"/>
      <c r="O10" s="172"/>
      <c r="Q10" s="85"/>
    </row>
    <row r="11" spans="1:17" s="9" customFormat="1" x14ac:dyDescent="0.3">
      <c r="A11" s="122"/>
      <c r="B11" s="166" t="s">
        <v>9</v>
      </c>
      <c r="C11" s="166"/>
      <c r="D11" s="166"/>
      <c r="E11" s="166"/>
      <c r="F11" s="166"/>
      <c r="G11" s="166"/>
      <c r="H11" s="167"/>
      <c r="I11" s="81"/>
      <c r="J11" s="81"/>
      <c r="K11" s="81"/>
      <c r="L11" s="81"/>
      <c r="M11" s="162"/>
      <c r="N11" s="124"/>
      <c r="O11" s="81"/>
      <c r="Q11" s="157"/>
    </row>
    <row r="12" spans="1:17" x14ac:dyDescent="0.3">
      <c r="A12" s="140"/>
      <c r="B12" s="138"/>
      <c r="C12" s="138" t="s">
        <v>10</v>
      </c>
      <c r="D12" s="138"/>
      <c r="E12" s="138"/>
      <c r="F12" s="138"/>
      <c r="G12" s="138"/>
      <c r="H12" s="139"/>
      <c r="I12" s="79">
        <v>428040</v>
      </c>
      <c r="J12" s="79">
        <v>456630</v>
      </c>
      <c r="K12" s="79">
        <v>514080</v>
      </c>
      <c r="L12" s="79">
        <v>514080</v>
      </c>
      <c r="M12" s="147">
        <f>Q12*100/L12</f>
        <v>0</v>
      </c>
      <c r="N12" s="121" t="s">
        <v>408</v>
      </c>
      <c r="O12" s="79">
        <v>514080</v>
      </c>
      <c r="Q12" s="84">
        <f>O12-L12</f>
        <v>0</v>
      </c>
    </row>
    <row r="13" spans="1:17" x14ac:dyDescent="0.3">
      <c r="A13" s="140"/>
      <c r="B13" s="138"/>
      <c r="C13" s="138" t="s">
        <v>102</v>
      </c>
      <c r="D13" s="138"/>
      <c r="E13" s="138"/>
      <c r="F13" s="138"/>
      <c r="G13" s="138"/>
      <c r="H13" s="139"/>
      <c r="I13" s="79">
        <v>38610</v>
      </c>
      <c r="J13" s="79">
        <v>37527</v>
      </c>
      <c r="K13" s="79">
        <v>42120</v>
      </c>
      <c r="L13" s="79">
        <v>42120</v>
      </c>
      <c r="M13" s="147">
        <f>Q13*100/L13</f>
        <v>0</v>
      </c>
      <c r="N13" s="121" t="s">
        <v>408</v>
      </c>
      <c r="O13" s="79">
        <v>42120</v>
      </c>
      <c r="Q13" s="84">
        <f t="shared" ref="Q13:Q16" si="0">O13-L13</f>
        <v>0</v>
      </c>
    </row>
    <row r="14" spans="1:17" x14ac:dyDescent="0.3">
      <c r="A14" s="140"/>
      <c r="B14" s="138"/>
      <c r="C14" s="138" t="s">
        <v>103</v>
      </c>
      <c r="D14" s="138"/>
      <c r="E14" s="138"/>
      <c r="F14" s="138"/>
      <c r="G14" s="138"/>
      <c r="H14" s="139"/>
      <c r="I14" s="79">
        <v>38610</v>
      </c>
      <c r="J14" s="79">
        <v>37527</v>
      </c>
      <c r="K14" s="79">
        <v>42120</v>
      </c>
      <c r="L14" s="79">
        <v>42120</v>
      </c>
      <c r="M14" s="147">
        <f>Q14*100/L14</f>
        <v>0</v>
      </c>
      <c r="N14" s="121" t="s">
        <v>408</v>
      </c>
      <c r="O14" s="79">
        <v>42120</v>
      </c>
      <c r="Q14" s="84">
        <f t="shared" si="0"/>
        <v>0</v>
      </c>
    </row>
    <row r="15" spans="1:17" x14ac:dyDescent="0.3">
      <c r="A15" s="140"/>
      <c r="B15" s="138"/>
      <c r="C15" s="138" t="s">
        <v>407</v>
      </c>
      <c r="D15" s="138"/>
      <c r="E15" s="138"/>
      <c r="F15" s="138"/>
      <c r="G15" s="138"/>
      <c r="H15" s="139"/>
      <c r="I15" s="79">
        <v>72000</v>
      </c>
      <c r="J15" s="79">
        <v>71767</v>
      </c>
      <c r="K15" s="79">
        <v>86400</v>
      </c>
      <c r="L15" s="79">
        <v>86400</v>
      </c>
      <c r="M15" s="147">
        <f>Q15*100/L15</f>
        <v>0</v>
      </c>
      <c r="N15" s="121" t="s">
        <v>408</v>
      </c>
      <c r="O15" s="79">
        <v>86400</v>
      </c>
      <c r="Q15" s="84">
        <f t="shared" si="0"/>
        <v>0</v>
      </c>
    </row>
    <row r="16" spans="1:17" x14ac:dyDescent="0.3">
      <c r="A16" s="140"/>
      <c r="B16" s="138"/>
      <c r="C16" s="138" t="s">
        <v>268</v>
      </c>
      <c r="D16" s="138"/>
      <c r="E16" s="138"/>
      <c r="F16" s="138"/>
      <c r="G16" s="138"/>
      <c r="H16" s="139"/>
      <c r="I16" s="79">
        <v>1932000</v>
      </c>
      <c r="J16" s="79">
        <v>2271896</v>
      </c>
      <c r="K16" s="79">
        <v>2404800</v>
      </c>
      <c r="L16" s="79">
        <v>2404800</v>
      </c>
      <c r="M16" s="147">
        <f>Q16*100/L16</f>
        <v>0</v>
      </c>
      <c r="N16" s="121" t="s">
        <v>408</v>
      </c>
      <c r="O16" s="79">
        <v>2404800</v>
      </c>
      <c r="Q16" s="84">
        <f t="shared" si="0"/>
        <v>0</v>
      </c>
    </row>
    <row r="17" spans="1:17" s="146" customFormat="1" x14ac:dyDescent="0.3">
      <c r="A17" s="142"/>
      <c r="B17" s="143"/>
      <c r="C17" s="143"/>
      <c r="D17" s="143"/>
      <c r="E17" s="143"/>
      <c r="F17" s="143" t="s">
        <v>104</v>
      </c>
      <c r="G17" s="143"/>
      <c r="H17" s="144"/>
      <c r="I17" s="145">
        <f>SUM(I12:I16)</f>
        <v>2509260</v>
      </c>
      <c r="J17" s="145">
        <f>SUM(J12:J16)</f>
        <v>2875347</v>
      </c>
      <c r="K17" s="145">
        <f>SUM(K12:K16)</f>
        <v>3089520</v>
      </c>
      <c r="L17" s="145">
        <f>SUM(L12:L16)</f>
        <v>3089520</v>
      </c>
      <c r="M17" s="148"/>
      <c r="N17" s="149"/>
      <c r="O17" s="145">
        <f>SUM(O12:O16)</f>
        <v>3089520</v>
      </c>
      <c r="Q17" s="158"/>
    </row>
    <row r="18" spans="1:17" s="9" customFormat="1" x14ac:dyDescent="0.3">
      <c r="A18" s="122"/>
      <c r="B18" s="166" t="s">
        <v>11</v>
      </c>
      <c r="C18" s="166"/>
      <c r="D18" s="166"/>
      <c r="E18" s="166"/>
      <c r="F18" s="166"/>
      <c r="G18" s="166"/>
      <c r="H18" s="167"/>
      <c r="I18" s="81"/>
      <c r="J18" s="81"/>
      <c r="K18" s="81"/>
      <c r="L18" s="81"/>
      <c r="M18" s="162"/>
      <c r="N18" s="124"/>
      <c r="O18" s="81"/>
      <c r="Q18" s="85"/>
    </row>
    <row r="19" spans="1:17" x14ac:dyDescent="0.3">
      <c r="A19" s="140"/>
      <c r="B19" s="138"/>
      <c r="C19" s="138" t="s">
        <v>12</v>
      </c>
      <c r="D19" s="138"/>
      <c r="E19" s="138"/>
      <c r="F19" s="138"/>
      <c r="G19" s="138"/>
      <c r="H19" s="139"/>
      <c r="I19" s="79">
        <v>1557160</v>
      </c>
      <c r="J19" s="79">
        <v>3242598</v>
      </c>
      <c r="K19" s="79">
        <v>2767197</v>
      </c>
      <c r="L19" s="79">
        <v>2820000</v>
      </c>
      <c r="M19" s="147">
        <f>Q19*100/L19</f>
        <v>6.3829787234042552</v>
      </c>
      <c r="N19" s="121" t="s">
        <v>408</v>
      </c>
      <c r="O19" s="79">
        <v>3000000</v>
      </c>
      <c r="Q19" s="84">
        <f t="shared" ref="Q19:Q23" si="1">O19-L19</f>
        <v>180000</v>
      </c>
    </row>
    <row r="20" spans="1:17" x14ac:dyDescent="0.3">
      <c r="A20" s="140"/>
      <c r="B20" s="138"/>
      <c r="C20" s="138" t="s">
        <v>179</v>
      </c>
      <c r="D20" s="138"/>
      <c r="E20" s="138"/>
      <c r="F20" s="138"/>
      <c r="G20" s="138"/>
      <c r="H20" s="139"/>
      <c r="I20" s="79">
        <v>168510</v>
      </c>
      <c r="J20" s="79">
        <v>110025</v>
      </c>
      <c r="K20" s="79">
        <v>2610</v>
      </c>
      <c r="L20" s="79">
        <v>24000</v>
      </c>
      <c r="M20" s="147">
        <f>Q20*100/L20</f>
        <v>-100</v>
      </c>
      <c r="N20" s="121" t="s">
        <v>408</v>
      </c>
      <c r="O20" s="79">
        <v>0</v>
      </c>
      <c r="Q20" s="84">
        <f t="shared" si="1"/>
        <v>-24000</v>
      </c>
    </row>
    <row r="21" spans="1:17" x14ac:dyDescent="0.3">
      <c r="A21" s="140"/>
      <c r="B21" s="138"/>
      <c r="C21" s="138" t="s">
        <v>13</v>
      </c>
      <c r="D21" s="138"/>
      <c r="E21" s="138"/>
      <c r="F21" s="138"/>
      <c r="G21" s="138"/>
      <c r="H21" s="139"/>
      <c r="I21" s="79">
        <v>94861</v>
      </c>
      <c r="J21" s="79">
        <v>218400</v>
      </c>
      <c r="K21" s="79">
        <v>228900</v>
      </c>
      <c r="L21" s="79">
        <v>218400</v>
      </c>
      <c r="M21" s="147">
        <f>Q21*100/L21</f>
        <v>15.384615384615385</v>
      </c>
      <c r="N21" s="121" t="s">
        <v>408</v>
      </c>
      <c r="O21" s="79">
        <v>252000</v>
      </c>
      <c r="Q21" s="84">
        <f t="shared" si="1"/>
        <v>33600</v>
      </c>
    </row>
    <row r="22" spans="1:17" x14ac:dyDescent="0.3">
      <c r="A22" s="140"/>
      <c r="B22" s="138"/>
      <c r="C22" s="138" t="s">
        <v>192</v>
      </c>
      <c r="D22" s="138"/>
      <c r="E22" s="138"/>
      <c r="F22" s="138"/>
      <c r="G22" s="138"/>
      <c r="H22" s="139"/>
      <c r="I22" s="79">
        <v>661154</v>
      </c>
      <c r="J22" s="79">
        <v>912055</v>
      </c>
      <c r="K22" s="79">
        <v>1402560</v>
      </c>
      <c r="L22" s="79">
        <v>1670000</v>
      </c>
      <c r="M22" s="147">
        <f>Q22*100/L22</f>
        <v>7.7844311377245505</v>
      </c>
      <c r="N22" s="121" t="s">
        <v>408</v>
      </c>
      <c r="O22" s="79">
        <v>1800000</v>
      </c>
      <c r="Q22" s="84">
        <f t="shared" si="1"/>
        <v>130000</v>
      </c>
    </row>
    <row r="23" spans="1:17" x14ac:dyDescent="0.3">
      <c r="A23" s="140"/>
      <c r="B23" s="138"/>
      <c r="C23" s="138" t="s">
        <v>180</v>
      </c>
      <c r="D23" s="138"/>
      <c r="E23" s="138"/>
      <c r="F23" s="138"/>
      <c r="G23" s="138"/>
      <c r="H23" s="139"/>
      <c r="I23" s="79">
        <v>279160</v>
      </c>
      <c r="J23" s="79">
        <v>297410</v>
      </c>
      <c r="K23" s="79">
        <v>168700</v>
      </c>
      <c r="L23" s="79">
        <v>228000</v>
      </c>
      <c r="M23" s="147">
        <f>Q23*100/L23</f>
        <v>5.2631578947368425</v>
      </c>
      <c r="N23" s="121" t="s">
        <v>408</v>
      </c>
      <c r="O23" s="79">
        <v>240000</v>
      </c>
      <c r="Q23" s="84">
        <f t="shared" si="1"/>
        <v>12000</v>
      </c>
    </row>
    <row r="24" spans="1:17" s="146" customFormat="1" x14ac:dyDescent="0.3">
      <c r="A24" s="142"/>
      <c r="B24" s="143"/>
      <c r="C24" s="143"/>
      <c r="D24" s="143"/>
      <c r="E24" s="143"/>
      <c r="F24" s="143" t="s">
        <v>105</v>
      </c>
      <c r="G24" s="143"/>
      <c r="H24" s="144"/>
      <c r="I24" s="145">
        <f>SUM(I19:I23)</f>
        <v>2760845</v>
      </c>
      <c r="J24" s="145">
        <f>SUM(J19:J23)</f>
        <v>4780488</v>
      </c>
      <c r="K24" s="145">
        <f>SUM(K19:K23)</f>
        <v>4569967</v>
      </c>
      <c r="L24" s="145">
        <f>SUM(L19:L23)</f>
        <v>4960400</v>
      </c>
      <c r="M24" s="148"/>
      <c r="N24" s="149"/>
      <c r="O24" s="145">
        <f>SUM(O19:O23)</f>
        <v>5292000</v>
      </c>
      <c r="Q24" s="158"/>
    </row>
    <row r="25" spans="1:17" s="146" customFormat="1" x14ac:dyDescent="0.3">
      <c r="A25" s="142"/>
      <c r="B25" s="143"/>
      <c r="C25" s="143"/>
      <c r="D25" s="143"/>
      <c r="E25" s="143"/>
      <c r="F25" s="143" t="s">
        <v>126</v>
      </c>
      <c r="G25" s="143"/>
      <c r="H25" s="144"/>
      <c r="I25" s="145">
        <f>I17+I24</f>
        <v>5270105</v>
      </c>
      <c r="J25" s="145">
        <f>J17+J24</f>
        <v>7655835</v>
      </c>
      <c r="K25" s="145">
        <f>K17+K24</f>
        <v>7659487</v>
      </c>
      <c r="L25" s="145">
        <f>L17+L24</f>
        <v>8049920</v>
      </c>
      <c r="M25" s="148"/>
      <c r="N25" s="149"/>
      <c r="O25" s="145">
        <f>O17+O24</f>
        <v>8381520</v>
      </c>
      <c r="Q25" s="158"/>
    </row>
    <row r="26" spans="1:17" x14ac:dyDescent="0.3">
      <c r="A26" s="140"/>
      <c r="B26" s="138"/>
      <c r="C26" s="138"/>
      <c r="D26" s="138"/>
      <c r="E26" s="138"/>
      <c r="F26" s="138"/>
      <c r="G26" s="138"/>
      <c r="H26" s="139"/>
      <c r="I26" s="79"/>
      <c r="J26" s="79"/>
      <c r="K26" s="79"/>
      <c r="L26" s="159"/>
      <c r="M26" s="126"/>
      <c r="N26" s="160"/>
      <c r="O26" s="159"/>
      <c r="P26" s="263"/>
    </row>
    <row r="27" spans="1:17" s="9" customFormat="1" x14ac:dyDescent="0.3">
      <c r="A27" s="150"/>
      <c r="B27" s="151"/>
      <c r="C27" s="151"/>
      <c r="D27" s="151"/>
      <c r="E27" s="151"/>
      <c r="F27" s="151"/>
      <c r="G27" s="151"/>
      <c r="H27" s="152"/>
      <c r="I27" s="367" t="s">
        <v>100</v>
      </c>
      <c r="J27" s="367"/>
      <c r="K27" s="366"/>
      <c r="L27" s="365" t="s">
        <v>82</v>
      </c>
      <c r="M27" s="367"/>
      <c r="N27" s="367"/>
      <c r="O27" s="366"/>
      <c r="P27" s="273" t="s">
        <v>652</v>
      </c>
      <c r="Q27" s="85"/>
    </row>
    <row r="28" spans="1:17" s="9" customFormat="1" x14ac:dyDescent="0.3">
      <c r="A28" s="153"/>
      <c r="B28" s="154"/>
      <c r="C28" s="154"/>
      <c r="D28" s="154"/>
      <c r="E28" s="154"/>
      <c r="F28" s="154"/>
      <c r="G28" s="154"/>
      <c r="H28" s="155"/>
      <c r="I28" s="156" t="s">
        <v>79</v>
      </c>
      <c r="J28" s="156" t="s">
        <v>81</v>
      </c>
      <c r="K28" s="156" t="s">
        <v>200</v>
      </c>
      <c r="L28" s="156" t="s">
        <v>201</v>
      </c>
      <c r="M28" s="365" t="s">
        <v>80</v>
      </c>
      <c r="N28" s="366"/>
      <c r="O28" s="156" t="s">
        <v>611</v>
      </c>
      <c r="P28" s="31"/>
      <c r="Q28" s="157"/>
    </row>
    <row r="29" spans="1:17" s="9" customFormat="1" x14ac:dyDescent="0.3">
      <c r="A29" s="122"/>
      <c r="B29" s="166" t="s">
        <v>15</v>
      </c>
      <c r="C29" s="166"/>
      <c r="D29" s="166"/>
      <c r="E29" s="166"/>
      <c r="F29" s="166"/>
      <c r="G29" s="166"/>
      <c r="H29" s="167"/>
      <c r="I29" s="81"/>
      <c r="J29" s="81"/>
      <c r="K29" s="81"/>
      <c r="L29" s="77"/>
      <c r="M29" s="161"/>
      <c r="N29" s="168"/>
      <c r="O29" s="81"/>
      <c r="Q29" s="85"/>
    </row>
    <row r="30" spans="1:17" s="9" customFormat="1" x14ac:dyDescent="0.3">
      <c r="A30" s="122"/>
      <c r="B30" s="166" t="s">
        <v>3</v>
      </c>
      <c r="C30" s="166"/>
      <c r="D30" s="166"/>
      <c r="E30" s="166"/>
      <c r="F30" s="166"/>
      <c r="G30" s="166"/>
      <c r="H30" s="167"/>
      <c r="I30" s="81"/>
      <c r="J30" s="81"/>
      <c r="K30" s="81"/>
      <c r="L30" s="81"/>
      <c r="M30" s="162"/>
      <c r="N30" s="124"/>
      <c r="O30" s="81"/>
      <c r="Q30" s="85"/>
    </row>
    <row r="31" spans="1:17" x14ac:dyDescent="0.3">
      <c r="A31" s="140"/>
      <c r="B31" s="138"/>
      <c r="C31" s="138" t="s">
        <v>256</v>
      </c>
      <c r="D31" s="138"/>
      <c r="E31" s="138"/>
      <c r="F31" s="138"/>
      <c r="G31" s="138"/>
      <c r="H31" s="139"/>
      <c r="I31" s="79">
        <v>4500</v>
      </c>
      <c r="J31" s="79">
        <v>1314500</v>
      </c>
      <c r="K31" s="79">
        <v>15400</v>
      </c>
      <c r="L31" s="79">
        <v>300000</v>
      </c>
      <c r="M31" s="147">
        <f>Q31*100/L31</f>
        <v>0</v>
      </c>
      <c r="N31" s="121" t="s">
        <v>408</v>
      </c>
      <c r="O31" s="79">
        <v>300000</v>
      </c>
      <c r="Q31" s="84">
        <f t="shared" ref="Q31:Q35" si="2">O31-L31</f>
        <v>0</v>
      </c>
    </row>
    <row r="32" spans="1:17" x14ac:dyDescent="0.3">
      <c r="A32" s="140"/>
      <c r="B32" s="138"/>
      <c r="C32" s="138" t="s">
        <v>106</v>
      </c>
      <c r="D32" s="138"/>
      <c r="E32" s="138"/>
      <c r="F32" s="138"/>
      <c r="G32" s="138"/>
      <c r="H32" s="139"/>
      <c r="I32" s="79">
        <v>0</v>
      </c>
      <c r="J32" s="79">
        <v>0</v>
      </c>
      <c r="K32" s="79">
        <v>0</v>
      </c>
      <c r="L32" s="79">
        <v>30000</v>
      </c>
      <c r="M32" s="147">
        <f t="shared" ref="M32:M34" si="3">Q32*100/L32</f>
        <v>-33.333333333333336</v>
      </c>
      <c r="N32" s="121" t="s">
        <v>408</v>
      </c>
      <c r="O32" s="79">
        <v>20000</v>
      </c>
      <c r="Q32" s="84">
        <f t="shared" si="2"/>
        <v>-10000</v>
      </c>
    </row>
    <row r="33" spans="1:17" x14ac:dyDescent="0.3">
      <c r="A33" s="140"/>
      <c r="B33" s="138"/>
      <c r="C33" s="138" t="s">
        <v>16</v>
      </c>
      <c r="D33" s="138"/>
      <c r="E33" s="138"/>
      <c r="F33" s="138"/>
      <c r="G33" s="138"/>
      <c r="H33" s="139"/>
      <c r="I33" s="79">
        <v>85300</v>
      </c>
      <c r="J33" s="79">
        <v>108500</v>
      </c>
      <c r="K33" s="79">
        <v>82450</v>
      </c>
      <c r="L33" s="79">
        <v>156000</v>
      </c>
      <c r="M33" s="147">
        <f t="shared" si="3"/>
        <v>-46.153846153846153</v>
      </c>
      <c r="N33" s="121" t="s">
        <v>408</v>
      </c>
      <c r="O33" s="79">
        <v>84000</v>
      </c>
      <c r="Q33" s="84">
        <f t="shared" si="2"/>
        <v>-72000</v>
      </c>
    </row>
    <row r="34" spans="1:17" x14ac:dyDescent="0.3">
      <c r="A34" s="140"/>
      <c r="B34" s="138"/>
      <c r="C34" s="138" t="s">
        <v>17</v>
      </c>
      <c r="D34" s="138"/>
      <c r="E34" s="138"/>
      <c r="F34" s="138"/>
      <c r="G34" s="138"/>
      <c r="H34" s="139"/>
      <c r="I34" s="79">
        <v>13652</v>
      </c>
      <c r="J34" s="79">
        <v>16700</v>
      </c>
      <c r="K34" s="79">
        <v>12277.5</v>
      </c>
      <c r="L34" s="79">
        <v>22000</v>
      </c>
      <c r="M34" s="147">
        <f t="shared" si="3"/>
        <v>-9.0909090909090917</v>
      </c>
      <c r="N34" s="121" t="s">
        <v>408</v>
      </c>
      <c r="O34" s="79">
        <v>20000</v>
      </c>
      <c r="Q34" s="84">
        <f t="shared" si="2"/>
        <v>-2000</v>
      </c>
    </row>
    <row r="35" spans="1:17" x14ac:dyDescent="0.3">
      <c r="A35" s="140"/>
      <c r="B35" s="138"/>
      <c r="C35" s="138" t="s">
        <v>107</v>
      </c>
      <c r="D35" s="138"/>
      <c r="E35" s="138"/>
      <c r="F35" s="138"/>
      <c r="G35" s="138"/>
      <c r="H35" s="139"/>
      <c r="I35" s="79">
        <v>32202</v>
      </c>
      <c r="J35" s="79">
        <v>2035</v>
      </c>
      <c r="K35" s="79">
        <v>0</v>
      </c>
      <c r="L35" s="79">
        <v>0</v>
      </c>
      <c r="M35" s="147">
        <v>0</v>
      </c>
      <c r="N35" s="121" t="s">
        <v>408</v>
      </c>
      <c r="O35" s="79">
        <v>0</v>
      </c>
      <c r="Q35" s="84">
        <f t="shared" si="2"/>
        <v>0</v>
      </c>
    </row>
    <row r="36" spans="1:17" s="146" customFormat="1" x14ac:dyDescent="0.3">
      <c r="A36" s="142"/>
      <c r="B36" s="143"/>
      <c r="C36" s="143"/>
      <c r="D36" s="143"/>
      <c r="E36" s="143"/>
      <c r="F36" s="143" t="s">
        <v>108</v>
      </c>
      <c r="G36" s="143"/>
      <c r="H36" s="144"/>
      <c r="I36" s="145">
        <f>SUM(I31:I35)</f>
        <v>135654</v>
      </c>
      <c r="J36" s="145">
        <f>SUM(J31:J35)</f>
        <v>1441735</v>
      </c>
      <c r="K36" s="145">
        <f>SUM(K31:K35)</f>
        <v>110127.5</v>
      </c>
      <c r="L36" s="145">
        <f>SUM(L31:L35)</f>
        <v>508000</v>
      </c>
      <c r="M36" s="148"/>
      <c r="N36" s="149"/>
      <c r="O36" s="145">
        <f>SUM(O31:O35)</f>
        <v>424000</v>
      </c>
      <c r="Q36" s="158"/>
    </row>
    <row r="37" spans="1:17" s="9" customFormat="1" x14ac:dyDescent="0.3">
      <c r="A37" s="122"/>
      <c r="B37" s="166" t="s">
        <v>18</v>
      </c>
      <c r="C37" s="166"/>
      <c r="D37" s="166"/>
      <c r="E37" s="166"/>
      <c r="F37" s="166"/>
      <c r="G37" s="166"/>
      <c r="H37" s="167"/>
      <c r="I37" s="81"/>
      <c r="J37" s="81"/>
      <c r="K37" s="81"/>
      <c r="L37" s="81"/>
      <c r="M37" s="162"/>
      <c r="N37" s="124"/>
      <c r="O37" s="81"/>
      <c r="Q37" s="85"/>
    </row>
    <row r="38" spans="1:17" x14ac:dyDescent="0.3">
      <c r="A38" s="140"/>
      <c r="B38" s="138"/>
      <c r="C38" s="138" t="s">
        <v>109</v>
      </c>
      <c r="D38" s="138"/>
      <c r="E38" s="138"/>
      <c r="F38" s="138"/>
      <c r="G38" s="138"/>
      <c r="H38" s="139"/>
      <c r="I38" s="79">
        <v>397790</v>
      </c>
      <c r="J38" s="79">
        <v>522255</v>
      </c>
      <c r="K38" s="79">
        <v>570525.5</v>
      </c>
      <c r="L38" s="79">
        <v>150000</v>
      </c>
      <c r="M38" s="147">
        <f t="shared" ref="M38:M44" si="4">Q38*100/L38</f>
        <v>0</v>
      </c>
      <c r="N38" s="121" t="s">
        <v>408</v>
      </c>
      <c r="O38" s="79">
        <v>150000</v>
      </c>
      <c r="Q38" s="84">
        <f t="shared" ref="Q38:Q47" si="5">O38-L38</f>
        <v>0</v>
      </c>
    </row>
    <row r="39" spans="1:17" x14ac:dyDescent="0.3">
      <c r="A39" s="140"/>
      <c r="B39" s="138"/>
      <c r="C39" s="138" t="s">
        <v>110</v>
      </c>
      <c r="D39" s="138"/>
      <c r="E39" s="138"/>
      <c r="F39" s="138"/>
      <c r="G39" s="138"/>
      <c r="H39" s="139"/>
      <c r="I39" s="79">
        <v>12800</v>
      </c>
      <c r="J39" s="79">
        <v>23775</v>
      </c>
      <c r="K39" s="79">
        <v>9975</v>
      </c>
      <c r="L39" s="79">
        <v>90000</v>
      </c>
      <c r="M39" s="147">
        <f t="shared" si="4"/>
        <v>-11.111111111111111</v>
      </c>
      <c r="N39" s="121" t="s">
        <v>408</v>
      </c>
      <c r="O39" s="79">
        <v>80000</v>
      </c>
      <c r="Q39" s="84">
        <f t="shared" si="5"/>
        <v>-10000</v>
      </c>
    </row>
    <row r="40" spans="1:17" x14ac:dyDescent="0.3">
      <c r="A40" s="140"/>
      <c r="B40" s="138"/>
      <c r="C40" s="138" t="s">
        <v>258</v>
      </c>
      <c r="D40" s="138"/>
      <c r="E40" s="138"/>
      <c r="F40" s="138"/>
      <c r="G40" s="138"/>
      <c r="H40" s="139"/>
      <c r="I40" s="79">
        <v>0</v>
      </c>
      <c r="J40" s="79">
        <v>0</v>
      </c>
      <c r="K40" s="79">
        <v>0</v>
      </c>
      <c r="L40" s="79">
        <v>0</v>
      </c>
      <c r="M40" s="147"/>
      <c r="N40" s="121"/>
      <c r="O40" s="79">
        <v>0</v>
      </c>
    </row>
    <row r="41" spans="1:17" x14ac:dyDescent="0.3">
      <c r="A41" s="140"/>
      <c r="B41" s="138"/>
      <c r="C41" s="138"/>
      <c r="D41" s="138" t="s">
        <v>276</v>
      </c>
      <c r="E41" s="138"/>
      <c r="F41" s="138"/>
      <c r="G41" s="138"/>
      <c r="H41" s="139"/>
      <c r="I41" s="79">
        <v>128823</v>
      </c>
      <c r="J41" s="79">
        <v>377999</v>
      </c>
      <c r="K41" s="79">
        <v>398028</v>
      </c>
      <c r="L41" s="79">
        <v>500000</v>
      </c>
      <c r="M41" s="147">
        <f t="shared" si="4"/>
        <v>-10</v>
      </c>
      <c r="N41" s="121" t="s">
        <v>408</v>
      </c>
      <c r="O41" s="79">
        <v>450000</v>
      </c>
      <c r="Q41" s="84">
        <f t="shared" si="5"/>
        <v>-50000</v>
      </c>
    </row>
    <row r="42" spans="1:17" x14ac:dyDescent="0.3">
      <c r="A42" s="140"/>
      <c r="B42" s="138"/>
      <c r="C42" s="138"/>
      <c r="D42" s="138" t="s">
        <v>279</v>
      </c>
      <c r="E42" s="138"/>
      <c r="F42" s="138"/>
      <c r="G42" s="138"/>
      <c r="H42" s="139"/>
      <c r="I42" s="79">
        <v>19968</v>
      </c>
      <c r="J42" s="79">
        <v>13390</v>
      </c>
      <c r="K42" s="79">
        <v>15050</v>
      </c>
      <c r="L42" s="79">
        <v>20000</v>
      </c>
      <c r="M42" s="147">
        <f t="shared" si="4"/>
        <v>90</v>
      </c>
      <c r="N42" s="121" t="s">
        <v>408</v>
      </c>
      <c r="O42" s="79">
        <v>38000</v>
      </c>
      <c r="Q42" s="84">
        <f t="shared" si="5"/>
        <v>18000</v>
      </c>
    </row>
    <row r="43" spans="1:17" x14ac:dyDescent="0.3">
      <c r="A43" s="140"/>
      <c r="B43" s="138"/>
      <c r="C43" s="138"/>
      <c r="D43" s="138" t="s">
        <v>282</v>
      </c>
      <c r="E43" s="138"/>
      <c r="F43" s="138"/>
      <c r="G43" s="138"/>
      <c r="H43" s="139"/>
      <c r="I43" s="79">
        <v>1824</v>
      </c>
      <c r="J43" s="79">
        <v>0</v>
      </c>
      <c r="K43" s="79">
        <v>16600</v>
      </c>
      <c r="L43" s="79">
        <v>54000</v>
      </c>
      <c r="M43" s="147">
        <f t="shared" si="4"/>
        <v>180.55555555555554</v>
      </c>
      <c r="N43" s="121" t="s">
        <v>408</v>
      </c>
      <c r="O43" s="79">
        <v>151500</v>
      </c>
      <c r="Q43" s="84">
        <f t="shared" si="5"/>
        <v>97500</v>
      </c>
    </row>
    <row r="44" spans="1:17" x14ac:dyDescent="0.3">
      <c r="A44" s="140"/>
      <c r="B44" s="138"/>
      <c r="C44" s="138"/>
      <c r="D44" s="138" t="s">
        <v>581</v>
      </c>
      <c r="E44" s="138"/>
      <c r="F44" s="138"/>
      <c r="G44" s="138"/>
      <c r="H44" s="139"/>
      <c r="I44" s="79">
        <v>0</v>
      </c>
      <c r="J44" s="79">
        <v>0</v>
      </c>
      <c r="K44" s="79">
        <v>0</v>
      </c>
      <c r="L44" s="79">
        <v>40000</v>
      </c>
      <c r="M44" s="147">
        <f t="shared" si="4"/>
        <v>275</v>
      </c>
      <c r="N44" s="121" t="s">
        <v>408</v>
      </c>
      <c r="O44" s="79">
        <v>150000</v>
      </c>
      <c r="Q44" s="84">
        <f t="shared" si="5"/>
        <v>110000</v>
      </c>
    </row>
    <row r="45" spans="1:17" x14ac:dyDescent="0.3">
      <c r="A45" s="140"/>
      <c r="B45" s="138"/>
      <c r="C45" s="138"/>
      <c r="D45" s="138" t="s">
        <v>284</v>
      </c>
      <c r="E45" s="138"/>
      <c r="F45" s="138"/>
      <c r="G45" s="138"/>
      <c r="H45" s="139"/>
      <c r="I45" s="79">
        <v>0</v>
      </c>
      <c r="J45" s="79">
        <v>0</v>
      </c>
      <c r="K45" s="79">
        <v>0</v>
      </c>
      <c r="L45" s="79">
        <v>20000</v>
      </c>
      <c r="M45" s="147">
        <f>Q45*100/L45</f>
        <v>-100</v>
      </c>
      <c r="N45" s="121" t="s">
        <v>408</v>
      </c>
      <c r="O45" s="79">
        <v>0</v>
      </c>
      <c r="Q45" s="84">
        <f t="shared" si="5"/>
        <v>-20000</v>
      </c>
    </row>
    <row r="46" spans="1:17" x14ac:dyDescent="0.3">
      <c r="A46" s="140"/>
      <c r="B46" s="138"/>
      <c r="C46" s="138"/>
      <c r="D46" s="138" t="s">
        <v>621</v>
      </c>
      <c r="E46" s="138"/>
      <c r="F46" s="138"/>
      <c r="G46" s="138"/>
      <c r="H46" s="139"/>
      <c r="I46" s="79">
        <v>0</v>
      </c>
      <c r="J46" s="79">
        <v>0</v>
      </c>
      <c r="K46" s="79">
        <v>0</v>
      </c>
      <c r="L46" s="79">
        <v>0</v>
      </c>
      <c r="M46" s="147">
        <f>Q46*100/O46</f>
        <v>100</v>
      </c>
      <c r="N46" s="121" t="s">
        <v>408</v>
      </c>
      <c r="O46" s="79">
        <v>25000</v>
      </c>
      <c r="Q46" s="84">
        <f t="shared" si="5"/>
        <v>25000</v>
      </c>
    </row>
    <row r="47" spans="1:17" x14ac:dyDescent="0.3">
      <c r="A47" s="140"/>
      <c r="B47" s="138"/>
      <c r="C47" s="138" t="s">
        <v>19</v>
      </c>
      <c r="D47" s="138"/>
      <c r="E47" s="138"/>
      <c r="F47" s="138"/>
      <c r="G47" s="138"/>
      <c r="H47" s="139"/>
      <c r="I47" s="79">
        <v>16260</v>
      </c>
      <c r="J47" s="79">
        <v>20429</v>
      </c>
      <c r="K47" s="79">
        <v>17415.3</v>
      </c>
      <c r="L47" s="79">
        <v>200000</v>
      </c>
      <c r="M47" s="147">
        <f>Q47*100/O47</f>
        <v>0</v>
      </c>
      <c r="N47" s="121" t="s">
        <v>408</v>
      </c>
      <c r="O47" s="79">
        <v>200000</v>
      </c>
      <c r="Q47" s="84">
        <f t="shared" si="5"/>
        <v>0</v>
      </c>
    </row>
    <row r="48" spans="1:17" s="146" customFormat="1" x14ac:dyDescent="0.3">
      <c r="A48" s="142"/>
      <c r="B48" s="143"/>
      <c r="C48" s="143"/>
      <c r="D48" s="143"/>
      <c r="E48" s="143"/>
      <c r="F48" s="143" t="s">
        <v>111</v>
      </c>
      <c r="G48" s="143"/>
      <c r="H48" s="144"/>
      <c r="I48" s="145">
        <f>SUM(I38:I47)</f>
        <v>577465</v>
      </c>
      <c r="J48" s="145">
        <f>SUM(J38:J47)</f>
        <v>957848</v>
      </c>
      <c r="K48" s="145">
        <f>SUM(K38:K47)</f>
        <v>1027593.8</v>
      </c>
      <c r="L48" s="145">
        <f>SUM(L38:L47)</f>
        <v>1074000</v>
      </c>
      <c r="M48" s="148"/>
      <c r="N48" s="149"/>
      <c r="O48" s="145">
        <f>SUM(O38:O47)</f>
        <v>1244500</v>
      </c>
      <c r="Q48" s="158"/>
    </row>
    <row r="49" spans="1:17" s="45" customFormat="1" x14ac:dyDescent="0.3">
      <c r="A49" s="173"/>
      <c r="B49" s="174"/>
      <c r="C49" s="174"/>
      <c r="D49" s="174"/>
      <c r="E49" s="174"/>
      <c r="F49" s="174"/>
      <c r="G49" s="174"/>
      <c r="H49" s="175"/>
      <c r="I49" s="176"/>
      <c r="J49" s="176"/>
      <c r="K49" s="176"/>
      <c r="L49" s="176"/>
      <c r="M49" s="177"/>
      <c r="N49" s="178"/>
      <c r="O49" s="176"/>
      <c r="Q49" s="179"/>
    </row>
    <row r="50" spans="1:17" s="45" customFormat="1" x14ac:dyDescent="0.3">
      <c r="A50" s="173"/>
      <c r="B50" s="174"/>
      <c r="C50" s="174"/>
      <c r="D50" s="174"/>
      <c r="E50" s="174"/>
      <c r="F50" s="174"/>
      <c r="G50" s="174"/>
      <c r="H50" s="175"/>
      <c r="I50" s="176"/>
      <c r="J50" s="176"/>
      <c r="K50" s="176"/>
      <c r="L50" s="176"/>
      <c r="M50" s="177"/>
      <c r="N50" s="178"/>
      <c r="O50" s="176"/>
      <c r="Q50" s="179"/>
    </row>
    <row r="51" spans="1:17" s="45" customFormat="1" x14ac:dyDescent="0.3">
      <c r="A51" s="173"/>
      <c r="B51" s="174"/>
      <c r="C51" s="174"/>
      <c r="D51" s="174"/>
      <c r="E51" s="174"/>
      <c r="F51" s="174"/>
      <c r="G51" s="174"/>
      <c r="H51" s="175"/>
      <c r="I51" s="176"/>
      <c r="J51" s="176"/>
      <c r="K51" s="176"/>
      <c r="L51" s="176"/>
      <c r="M51" s="177"/>
      <c r="N51" s="178"/>
      <c r="O51" s="176"/>
      <c r="P51" s="265"/>
      <c r="Q51" s="179"/>
    </row>
    <row r="52" spans="1:17" s="45" customFormat="1" x14ac:dyDescent="0.3">
      <c r="A52" s="305"/>
      <c r="B52" s="306"/>
      <c r="C52" s="306"/>
      <c r="D52" s="306"/>
      <c r="E52" s="306"/>
      <c r="F52" s="306"/>
      <c r="G52" s="306"/>
      <c r="H52" s="307"/>
      <c r="I52" s="308"/>
      <c r="J52" s="308"/>
      <c r="K52" s="309"/>
      <c r="L52" s="310"/>
      <c r="M52" s="308"/>
      <c r="N52" s="308"/>
      <c r="O52" s="309"/>
      <c r="P52" s="265"/>
      <c r="Q52" s="179"/>
    </row>
    <row r="53" spans="1:17" s="9" customFormat="1" x14ac:dyDescent="0.3">
      <c r="A53" s="150"/>
      <c r="B53" s="151"/>
      <c r="C53" s="151"/>
      <c r="D53" s="151"/>
      <c r="E53" s="151"/>
      <c r="F53" s="151"/>
      <c r="G53" s="151"/>
      <c r="H53" s="152"/>
      <c r="I53" s="365" t="s">
        <v>100</v>
      </c>
      <c r="J53" s="367"/>
      <c r="K53" s="366"/>
      <c r="L53" s="365" t="s">
        <v>82</v>
      </c>
      <c r="M53" s="367"/>
      <c r="N53" s="367"/>
      <c r="O53" s="366"/>
      <c r="P53" s="273" t="s">
        <v>651</v>
      </c>
      <c r="Q53" s="85"/>
    </row>
    <row r="54" spans="1:17" s="9" customFormat="1" x14ac:dyDescent="0.3">
      <c r="A54" s="153"/>
      <c r="B54" s="154"/>
      <c r="C54" s="154"/>
      <c r="D54" s="154"/>
      <c r="E54" s="154"/>
      <c r="F54" s="154"/>
      <c r="G54" s="154"/>
      <c r="H54" s="155"/>
      <c r="I54" s="156" t="s">
        <v>79</v>
      </c>
      <c r="J54" s="156" t="s">
        <v>81</v>
      </c>
      <c r="K54" s="156" t="s">
        <v>200</v>
      </c>
      <c r="L54" s="156" t="s">
        <v>201</v>
      </c>
      <c r="M54" s="365" t="s">
        <v>80</v>
      </c>
      <c r="N54" s="366"/>
      <c r="O54" s="156" t="s">
        <v>611</v>
      </c>
      <c r="P54" s="31"/>
      <c r="Q54" s="157"/>
    </row>
    <row r="55" spans="1:17" s="9" customFormat="1" x14ac:dyDescent="0.3">
      <c r="A55" s="122"/>
      <c r="B55" s="166" t="s">
        <v>20</v>
      </c>
      <c r="C55" s="166"/>
      <c r="D55" s="166"/>
      <c r="E55" s="166"/>
      <c r="F55" s="166"/>
      <c r="G55" s="166"/>
      <c r="H55" s="167"/>
      <c r="I55" s="81"/>
      <c r="J55" s="81"/>
      <c r="K55" s="81"/>
      <c r="L55" s="81"/>
      <c r="M55" s="162"/>
      <c r="N55" s="124"/>
      <c r="O55" s="81"/>
      <c r="Q55" s="85"/>
    </row>
    <row r="56" spans="1:17" x14ac:dyDescent="0.3">
      <c r="A56" s="140"/>
      <c r="B56" s="138"/>
      <c r="C56" s="138" t="s">
        <v>112</v>
      </c>
      <c r="D56" s="138"/>
      <c r="E56" s="138"/>
      <c r="F56" s="138"/>
      <c r="G56" s="138"/>
      <c r="H56" s="139"/>
      <c r="I56" s="79">
        <v>230244</v>
      </c>
      <c r="J56" s="79">
        <v>434032</v>
      </c>
      <c r="K56" s="79">
        <v>271711</v>
      </c>
      <c r="L56" s="79">
        <v>350000</v>
      </c>
      <c r="M56" s="147">
        <f t="shared" ref="M56:M61" si="6">Q56*100/L56</f>
        <v>-14.285714285714286</v>
      </c>
      <c r="N56" s="121" t="s">
        <v>408</v>
      </c>
      <c r="O56" s="79">
        <v>300000</v>
      </c>
      <c r="Q56" s="84">
        <f t="shared" ref="Q56:Q61" si="7">O56-L56</f>
        <v>-50000</v>
      </c>
    </row>
    <row r="57" spans="1:17" x14ac:dyDescent="0.3">
      <c r="A57" s="140"/>
      <c r="B57" s="138"/>
      <c r="C57" s="138" t="s">
        <v>113</v>
      </c>
      <c r="D57" s="138"/>
      <c r="E57" s="138"/>
      <c r="F57" s="138"/>
      <c r="G57" s="138"/>
      <c r="H57" s="139"/>
      <c r="I57" s="79">
        <v>16248</v>
      </c>
      <c r="J57" s="79">
        <v>14535</v>
      </c>
      <c r="K57" s="79">
        <v>15640</v>
      </c>
      <c r="L57" s="79">
        <v>40000</v>
      </c>
      <c r="M57" s="147">
        <f t="shared" si="6"/>
        <v>0</v>
      </c>
      <c r="N57" s="121" t="s">
        <v>408</v>
      </c>
      <c r="O57" s="79">
        <v>40000</v>
      </c>
      <c r="Q57" s="84">
        <f t="shared" si="7"/>
        <v>0</v>
      </c>
    </row>
    <row r="58" spans="1:17" x14ac:dyDescent="0.3">
      <c r="A58" s="140"/>
      <c r="B58" s="138"/>
      <c r="C58" s="138" t="s">
        <v>114</v>
      </c>
      <c r="D58" s="138"/>
      <c r="E58" s="138"/>
      <c r="F58" s="138"/>
      <c r="G58" s="138"/>
      <c r="H58" s="139"/>
      <c r="I58" s="79">
        <v>13760</v>
      </c>
      <c r="J58" s="79">
        <v>0</v>
      </c>
      <c r="K58" s="79">
        <v>39900</v>
      </c>
      <c r="L58" s="79">
        <v>40000</v>
      </c>
      <c r="M58" s="147">
        <f t="shared" si="6"/>
        <v>-25</v>
      </c>
      <c r="N58" s="121" t="s">
        <v>408</v>
      </c>
      <c r="O58" s="79">
        <v>30000</v>
      </c>
      <c r="Q58" s="84">
        <f t="shared" si="7"/>
        <v>-10000</v>
      </c>
    </row>
    <row r="59" spans="1:17" x14ac:dyDescent="0.3">
      <c r="A59" s="140"/>
      <c r="B59" s="138"/>
      <c r="C59" s="138" t="s">
        <v>115</v>
      </c>
      <c r="D59" s="138"/>
      <c r="E59" s="138"/>
      <c r="F59" s="138"/>
      <c r="G59" s="138"/>
      <c r="H59" s="139"/>
      <c r="I59" s="79">
        <v>76200</v>
      </c>
      <c r="J59" s="79">
        <v>102670</v>
      </c>
      <c r="K59" s="79">
        <v>147100</v>
      </c>
      <c r="L59" s="79">
        <v>300000</v>
      </c>
      <c r="M59" s="147">
        <f t="shared" si="6"/>
        <v>0</v>
      </c>
      <c r="N59" s="121" t="s">
        <v>408</v>
      </c>
      <c r="O59" s="79">
        <v>300000</v>
      </c>
      <c r="Q59" s="84">
        <f t="shared" si="7"/>
        <v>0</v>
      </c>
    </row>
    <row r="60" spans="1:17" x14ac:dyDescent="0.3">
      <c r="A60" s="140"/>
      <c r="B60" s="138"/>
      <c r="C60" s="138" t="s">
        <v>116</v>
      </c>
      <c r="D60" s="138"/>
      <c r="E60" s="138"/>
      <c r="F60" s="138"/>
      <c r="G60" s="138"/>
      <c r="H60" s="139"/>
      <c r="I60" s="79">
        <v>0</v>
      </c>
      <c r="J60" s="79">
        <v>0</v>
      </c>
      <c r="K60" s="79">
        <v>3815</v>
      </c>
      <c r="L60" s="79">
        <v>20000</v>
      </c>
      <c r="M60" s="147">
        <f t="shared" si="6"/>
        <v>-100</v>
      </c>
      <c r="N60" s="121" t="s">
        <v>408</v>
      </c>
      <c r="O60" s="79">
        <v>0</v>
      </c>
      <c r="Q60" s="84">
        <f t="shared" si="7"/>
        <v>-20000</v>
      </c>
    </row>
    <row r="61" spans="1:17" x14ac:dyDescent="0.3">
      <c r="A61" s="140"/>
      <c r="B61" s="138"/>
      <c r="C61" s="138" t="s">
        <v>117</v>
      </c>
      <c r="D61" s="138"/>
      <c r="E61" s="138"/>
      <c r="F61" s="138"/>
      <c r="G61" s="138"/>
      <c r="H61" s="139"/>
      <c r="I61" s="79">
        <v>56724</v>
      </c>
      <c r="J61" s="79">
        <v>25120</v>
      </c>
      <c r="K61" s="79">
        <v>58360</v>
      </c>
      <c r="L61" s="79">
        <v>70000</v>
      </c>
      <c r="M61" s="147">
        <f t="shared" si="6"/>
        <v>0</v>
      </c>
      <c r="N61" s="121" t="s">
        <v>408</v>
      </c>
      <c r="O61" s="79">
        <v>70000</v>
      </c>
      <c r="Q61" s="84">
        <f t="shared" si="7"/>
        <v>0</v>
      </c>
    </row>
    <row r="62" spans="1:17" s="146" customFormat="1" x14ac:dyDescent="0.3">
      <c r="A62" s="142"/>
      <c r="B62" s="143"/>
      <c r="C62" s="143"/>
      <c r="D62" s="143"/>
      <c r="E62" s="143"/>
      <c r="F62" s="143" t="s">
        <v>118</v>
      </c>
      <c r="G62" s="143"/>
      <c r="H62" s="144"/>
      <c r="I62" s="145">
        <f>SUM(I56:I61)</f>
        <v>393176</v>
      </c>
      <c r="J62" s="145">
        <f>SUM(J56:J61)</f>
        <v>576357</v>
      </c>
      <c r="K62" s="145">
        <f>SUM(K56:K61)</f>
        <v>536526</v>
      </c>
      <c r="L62" s="145">
        <f>SUM(L56:L61)</f>
        <v>820000</v>
      </c>
      <c r="M62" s="148"/>
      <c r="N62" s="149"/>
      <c r="O62" s="145">
        <f>SUM(O56:O61)</f>
        <v>740000</v>
      </c>
      <c r="Q62" s="158"/>
    </row>
    <row r="63" spans="1:17" s="9" customFormat="1" x14ac:dyDescent="0.3">
      <c r="A63" s="122"/>
      <c r="B63" s="166" t="s">
        <v>21</v>
      </c>
      <c r="C63" s="166"/>
      <c r="D63" s="166"/>
      <c r="E63" s="166"/>
      <c r="F63" s="166"/>
      <c r="G63" s="166"/>
      <c r="H63" s="167"/>
      <c r="I63" s="81"/>
      <c r="J63" s="81"/>
      <c r="K63" s="81"/>
      <c r="L63" s="81"/>
      <c r="M63" s="162"/>
      <c r="N63" s="124"/>
      <c r="O63" s="81"/>
      <c r="Q63" s="85"/>
    </row>
    <row r="64" spans="1:17" x14ac:dyDescent="0.3">
      <c r="A64" s="140"/>
      <c r="B64" s="138"/>
      <c r="C64" s="138" t="s">
        <v>22</v>
      </c>
      <c r="D64" s="138"/>
      <c r="E64" s="138"/>
      <c r="F64" s="138"/>
      <c r="G64" s="138"/>
      <c r="H64" s="139"/>
      <c r="I64" s="79">
        <v>115635.36</v>
      </c>
      <c r="J64" s="79">
        <v>149849.64000000001</v>
      </c>
      <c r="K64" s="79">
        <v>152736.07999999999</v>
      </c>
      <c r="L64" s="79">
        <v>200000</v>
      </c>
      <c r="M64" s="147">
        <f t="shared" ref="M64:M67" si="8">Q64*100/L64</f>
        <v>20</v>
      </c>
      <c r="N64" s="121" t="s">
        <v>408</v>
      </c>
      <c r="O64" s="79">
        <v>240000</v>
      </c>
      <c r="Q64" s="84">
        <f t="shared" ref="Q64:Q67" si="9">O64-L64</f>
        <v>40000</v>
      </c>
    </row>
    <row r="65" spans="1:17" x14ac:dyDescent="0.3">
      <c r="A65" s="140"/>
      <c r="B65" s="138"/>
      <c r="C65" s="138" t="s">
        <v>195</v>
      </c>
      <c r="D65" s="138"/>
      <c r="E65" s="138"/>
      <c r="F65" s="138"/>
      <c r="G65" s="138"/>
      <c r="H65" s="139"/>
      <c r="I65" s="79">
        <v>916</v>
      </c>
      <c r="J65" s="79">
        <v>0</v>
      </c>
      <c r="K65" s="79">
        <v>0</v>
      </c>
      <c r="L65" s="79">
        <v>5000</v>
      </c>
      <c r="M65" s="147">
        <f t="shared" si="8"/>
        <v>-80</v>
      </c>
      <c r="N65" s="121" t="s">
        <v>408</v>
      </c>
      <c r="O65" s="79">
        <v>1000</v>
      </c>
      <c r="Q65" s="84">
        <f t="shared" si="9"/>
        <v>-4000</v>
      </c>
    </row>
    <row r="66" spans="1:17" x14ac:dyDescent="0.3">
      <c r="A66" s="140"/>
      <c r="B66" s="138"/>
      <c r="C66" s="138" t="s">
        <v>196</v>
      </c>
      <c r="D66" s="138"/>
      <c r="E66" s="138"/>
      <c r="F66" s="138"/>
      <c r="G66" s="138"/>
      <c r="H66" s="139"/>
      <c r="I66" s="79">
        <v>11221.52</v>
      </c>
      <c r="J66" s="79">
        <v>13100.66</v>
      </c>
      <c r="K66" s="79">
        <v>10306.99</v>
      </c>
      <c r="L66" s="79">
        <v>30000</v>
      </c>
      <c r="M66" s="147">
        <f t="shared" si="8"/>
        <v>-16.666666666666668</v>
      </c>
      <c r="N66" s="121" t="s">
        <v>408</v>
      </c>
      <c r="O66" s="79">
        <v>25000</v>
      </c>
      <c r="Q66" s="84">
        <f t="shared" si="9"/>
        <v>-5000</v>
      </c>
    </row>
    <row r="67" spans="1:17" x14ac:dyDescent="0.3">
      <c r="A67" s="140"/>
      <c r="B67" s="138"/>
      <c r="C67" s="138" t="s">
        <v>292</v>
      </c>
      <c r="D67" s="138"/>
      <c r="E67" s="138"/>
      <c r="F67" s="138"/>
      <c r="G67" s="138"/>
      <c r="H67" s="139"/>
      <c r="I67" s="79">
        <v>5660</v>
      </c>
      <c r="J67" s="79">
        <v>7500</v>
      </c>
      <c r="K67" s="79">
        <v>19500</v>
      </c>
      <c r="L67" s="79">
        <v>20000</v>
      </c>
      <c r="M67" s="147">
        <f t="shared" si="8"/>
        <v>0</v>
      </c>
      <c r="N67" s="121" t="s">
        <v>408</v>
      </c>
      <c r="O67" s="79">
        <v>20000</v>
      </c>
      <c r="Q67" s="84">
        <f t="shared" si="9"/>
        <v>0</v>
      </c>
    </row>
    <row r="68" spans="1:17" s="317" customFormat="1" ht="17.25" x14ac:dyDescent="0.3">
      <c r="A68" s="311"/>
      <c r="B68" s="312"/>
      <c r="C68" s="312"/>
      <c r="D68" s="312"/>
      <c r="E68" s="312"/>
      <c r="F68" s="312" t="s">
        <v>119</v>
      </c>
      <c r="G68" s="312"/>
      <c r="H68" s="313"/>
      <c r="I68" s="314">
        <f>SUM(I64:I67)</f>
        <v>133432.88</v>
      </c>
      <c r="J68" s="314">
        <f>SUM(J64:J67)</f>
        <v>170450.30000000002</v>
      </c>
      <c r="K68" s="314">
        <f>SUM(K64:K67)</f>
        <v>182543.06999999998</v>
      </c>
      <c r="L68" s="314">
        <f>SUM(L64:L67)</f>
        <v>255000</v>
      </c>
      <c r="M68" s="315"/>
      <c r="N68" s="316"/>
      <c r="O68" s="314">
        <f>SUM(O64:O67)</f>
        <v>286000</v>
      </c>
      <c r="Q68" s="318"/>
    </row>
    <row r="69" spans="1:17" s="317" customFormat="1" ht="17.25" x14ac:dyDescent="0.3">
      <c r="A69" s="311"/>
      <c r="B69" s="312"/>
      <c r="C69" s="312"/>
      <c r="D69" s="312"/>
      <c r="E69" s="312"/>
      <c r="F69" s="312" t="s">
        <v>409</v>
      </c>
      <c r="G69" s="312"/>
      <c r="H69" s="313"/>
      <c r="I69" s="314">
        <f>I36+I48+I62+I68</f>
        <v>1239727.8799999999</v>
      </c>
      <c r="J69" s="314">
        <f>J36+J48+J62+J68</f>
        <v>3146390.3</v>
      </c>
      <c r="K69" s="314">
        <f>K36+K48+K62+K68</f>
        <v>1856790.37</v>
      </c>
      <c r="L69" s="314">
        <f>L36+L48+L62+L68</f>
        <v>2657000</v>
      </c>
      <c r="M69" s="315"/>
      <c r="N69" s="316"/>
      <c r="O69" s="314">
        <f>O36+O48+O62+O68</f>
        <v>2694500</v>
      </c>
      <c r="Q69" s="318"/>
    </row>
    <row r="70" spans="1:17" s="325" customFormat="1" ht="17.25" x14ac:dyDescent="0.3">
      <c r="A70" s="319"/>
      <c r="B70" s="320" t="s">
        <v>27</v>
      </c>
      <c r="C70" s="320"/>
      <c r="D70" s="320"/>
      <c r="E70" s="320"/>
      <c r="F70" s="320"/>
      <c r="G70" s="320"/>
      <c r="H70" s="321"/>
      <c r="I70" s="322"/>
      <c r="J70" s="322"/>
      <c r="K70" s="322"/>
      <c r="L70" s="322"/>
      <c r="M70" s="323"/>
      <c r="N70" s="324"/>
      <c r="O70" s="322"/>
      <c r="Q70" s="326"/>
    </row>
    <row r="71" spans="1:17" s="325" customFormat="1" ht="17.25" x14ac:dyDescent="0.3">
      <c r="A71" s="319"/>
      <c r="B71" s="320" t="s">
        <v>28</v>
      </c>
      <c r="C71" s="320"/>
      <c r="D71" s="320"/>
      <c r="E71" s="320"/>
      <c r="F71" s="320"/>
      <c r="G71" s="320"/>
      <c r="H71" s="321"/>
      <c r="I71" s="322"/>
      <c r="J71" s="322"/>
      <c r="K71" s="322"/>
      <c r="L71" s="322"/>
      <c r="M71" s="323"/>
      <c r="N71" s="324"/>
      <c r="O71" s="322"/>
      <c r="Q71" s="326"/>
    </row>
    <row r="72" spans="1:17" x14ac:dyDescent="0.3">
      <c r="A72" s="140"/>
      <c r="B72" s="138"/>
      <c r="C72" s="138" t="s">
        <v>29</v>
      </c>
      <c r="D72" s="138"/>
      <c r="E72" s="138"/>
      <c r="F72" s="138"/>
      <c r="G72" s="138"/>
      <c r="H72" s="139"/>
      <c r="I72" s="79">
        <v>0</v>
      </c>
      <c r="J72" s="79">
        <v>0</v>
      </c>
      <c r="K72" s="79">
        <v>0</v>
      </c>
      <c r="L72" s="79">
        <v>0</v>
      </c>
      <c r="M72" s="147"/>
      <c r="N72" s="121"/>
      <c r="O72" s="79">
        <v>0</v>
      </c>
      <c r="Q72" s="84">
        <f t="shared" ref="Q72:Q73" si="10">O72-L72</f>
        <v>0</v>
      </c>
    </row>
    <row r="73" spans="1:17" x14ac:dyDescent="0.3">
      <c r="A73" s="140"/>
      <c r="B73" s="138"/>
      <c r="C73" s="138"/>
      <c r="D73" s="138" t="s">
        <v>294</v>
      </c>
      <c r="E73" s="138"/>
      <c r="F73" s="138"/>
      <c r="G73" s="138"/>
      <c r="H73" s="139"/>
      <c r="I73" s="79">
        <v>48200</v>
      </c>
      <c r="J73" s="79">
        <v>31200</v>
      </c>
      <c r="K73" s="79">
        <v>32400</v>
      </c>
      <c r="L73" s="79">
        <v>63000</v>
      </c>
      <c r="M73" s="147">
        <f t="shared" ref="M73" si="11">Q73*100/L73</f>
        <v>-100</v>
      </c>
      <c r="N73" s="121" t="s">
        <v>408</v>
      </c>
      <c r="O73" s="79">
        <v>0</v>
      </c>
      <c r="Q73" s="84">
        <f t="shared" si="10"/>
        <v>-63000</v>
      </c>
    </row>
    <row r="74" spans="1:17" s="317" customFormat="1" ht="17.25" x14ac:dyDescent="0.3">
      <c r="A74" s="311"/>
      <c r="B74" s="312"/>
      <c r="C74" s="312"/>
      <c r="D74" s="312"/>
      <c r="E74" s="312"/>
      <c r="F74" s="312" t="s">
        <v>121</v>
      </c>
      <c r="G74" s="312"/>
      <c r="H74" s="313"/>
      <c r="I74" s="314">
        <f>SUM(I72:I73)</f>
        <v>48200</v>
      </c>
      <c r="J74" s="314">
        <f>SUM(J72:J73)</f>
        <v>31200</v>
      </c>
      <c r="K74" s="314">
        <f>SUM(K72:K73)</f>
        <v>32400</v>
      </c>
      <c r="L74" s="314">
        <f>SUM(L72:L73)</f>
        <v>63000</v>
      </c>
      <c r="M74" s="315"/>
      <c r="N74" s="316"/>
      <c r="O74" s="314">
        <f>SUM(O72:O73)</f>
        <v>0</v>
      </c>
      <c r="Q74" s="318"/>
    </row>
    <row r="75" spans="1:17" s="334" customFormat="1" ht="17.25" x14ac:dyDescent="0.3">
      <c r="A75" s="328"/>
      <c r="B75" s="329" t="s">
        <v>31</v>
      </c>
      <c r="C75" s="329"/>
      <c r="D75" s="329"/>
      <c r="E75" s="329"/>
      <c r="F75" s="329"/>
      <c r="G75" s="329"/>
      <c r="H75" s="330"/>
      <c r="I75" s="331"/>
      <c r="J75" s="331"/>
      <c r="K75" s="331"/>
      <c r="L75" s="331"/>
      <c r="M75" s="332"/>
      <c r="N75" s="333"/>
      <c r="O75" s="331"/>
      <c r="Q75" s="335"/>
    </row>
    <row r="76" spans="1:17" s="45" customFormat="1" x14ac:dyDescent="0.3">
      <c r="A76" s="173"/>
      <c r="B76" s="174"/>
      <c r="C76" s="174" t="s">
        <v>595</v>
      </c>
      <c r="D76" s="174"/>
      <c r="E76" s="174"/>
      <c r="F76" s="174"/>
      <c r="G76" s="174"/>
      <c r="H76" s="175"/>
      <c r="I76" s="176"/>
      <c r="J76" s="176"/>
      <c r="K76" s="176"/>
      <c r="L76" s="176"/>
      <c r="M76" s="177"/>
      <c r="N76" s="178"/>
      <c r="O76" s="176"/>
      <c r="Q76" s="179"/>
    </row>
    <row r="77" spans="1:17" s="45" customFormat="1" x14ac:dyDescent="0.3">
      <c r="A77" s="173"/>
      <c r="B77" s="174"/>
      <c r="C77" s="174"/>
      <c r="D77" s="174" t="s">
        <v>596</v>
      </c>
      <c r="E77" s="174"/>
      <c r="F77" s="174"/>
      <c r="G77" s="174"/>
      <c r="H77" s="175"/>
      <c r="I77" s="176">
        <v>0</v>
      </c>
      <c r="J77" s="176">
        <v>0</v>
      </c>
      <c r="K77" s="176">
        <v>0</v>
      </c>
      <c r="L77" s="79">
        <v>0</v>
      </c>
      <c r="M77" s="147">
        <f>Q77*100/O77</f>
        <v>100</v>
      </c>
      <c r="N77" s="121" t="s">
        <v>408</v>
      </c>
      <c r="O77" s="79">
        <v>334000</v>
      </c>
      <c r="P77" s="1"/>
      <c r="Q77" s="84">
        <f t="shared" ref="Q77" si="12">O77-L77</f>
        <v>334000</v>
      </c>
    </row>
    <row r="78" spans="1:17" s="317" customFormat="1" ht="17.25" x14ac:dyDescent="0.3">
      <c r="A78" s="311"/>
      <c r="B78" s="312"/>
      <c r="C78" s="312"/>
      <c r="D78" s="312"/>
      <c r="E78" s="312"/>
      <c r="F78" s="312" t="s">
        <v>147</v>
      </c>
      <c r="G78" s="312"/>
      <c r="H78" s="313"/>
      <c r="I78" s="314">
        <f>SUM(I77)</f>
        <v>0</v>
      </c>
      <c r="J78" s="314">
        <f>SUM(J77)</f>
        <v>0</v>
      </c>
      <c r="K78" s="314">
        <f>SUM(K77)</f>
        <v>0</v>
      </c>
      <c r="L78" s="314">
        <f>SUM(L77)</f>
        <v>0</v>
      </c>
      <c r="M78" s="315"/>
      <c r="N78" s="316"/>
      <c r="O78" s="314">
        <f>SUM(O77)</f>
        <v>334000</v>
      </c>
      <c r="Q78" s="318"/>
    </row>
    <row r="79" spans="1:17" s="317" customFormat="1" ht="17.25" x14ac:dyDescent="0.3">
      <c r="A79" s="311"/>
      <c r="B79" s="312"/>
      <c r="C79" s="312"/>
      <c r="D79" s="312"/>
      <c r="E79" s="312"/>
      <c r="F79" s="312" t="s">
        <v>122</v>
      </c>
      <c r="G79" s="312"/>
      <c r="H79" s="313"/>
      <c r="I79" s="314">
        <f>I74+I78</f>
        <v>48200</v>
      </c>
      <c r="J79" s="314">
        <f>J74+J78</f>
        <v>31200</v>
      </c>
      <c r="K79" s="314">
        <f>K74+K78</f>
        <v>32400</v>
      </c>
      <c r="L79" s="314">
        <f>L74+L78</f>
        <v>63000</v>
      </c>
      <c r="M79" s="315"/>
      <c r="N79" s="316"/>
      <c r="O79" s="314">
        <f>O74+O78</f>
        <v>334000</v>
      </c>
      <c r="Q79" s="318"/>
    </row>
    <row r="80" spans="1:17" s="9" customFormat="1" x14ac:dyDescent="0.3">
      <c r="A80" s="150"/>
      <c r="B80" s="151"/>
      <c r="C80" s="151"/>
      <c r="D80" s="151"/>
      <c r="E80" s="151"/>
      <c r="F80" s="151"/>
      <c r="G80" s="151"/>
      <c r="H80" s="152"/>
      <c r="I80" s="365" t="s">
        <v>100</v>
      </c>
      <c r="J80" s="367"/>
      <c r="K80" s="366"/>
      <c r="L80" s="365" t="s">
        <v>82</v>
      </c>
      <c r="M80" s="367"/>
      <c r="N80" s="367"/>
      <c r="O80" s="366"/>
      <c r="P80" s="273" t="s">
        <v>650</v>
      </c>
      <c r="Q80" s="85"/>
    </row>
    <row r="81" spans="1:17" s="9" customFormat="1" x14ac:dyDescent="0.3">
      <c r="A81" s="153"/>
      <c r="B81" s="154"/>
      <c r="C81" s="154"/>
      <c r="D81" s="154"/>
      <c r="E81" s="154"/>
      <c r="F81" s="154"/>
      <c r="G81" s="154"/>
      <c r="H81" s="155"/>
      <c r="I81" s="156" t="s">
        <v>79</v>
      </c>
      <c r="J81" s="156" t="s">
        <v>81</v>
      </c>
      <c r="K81" s="156" t="s">
        <v>200</v>
      </c>
      <c r="L81" s="156" t="s">
        <v>201</v>
      </c>
      <c r="M81" s="365" t="s">
        <v>80</v>
      </c>
      <c r="N81" s="366"/>
      <c r="O81" s="156" t="s">
        <v>611</v>
      </c>
      <c r="P81" s="31"/>
      <c r="Q81" s="157"/>
    </row>
    <row r="82" spans="1:17" s="9" customFormat="1" x14ac:dyDescent="0.3">
      <c r="A82" s="122"/>
      <c r="B82" s="166" t="s">
        <v>33</v>
      </c>
      <c r="C82" s="166"/>
      <c r="D82" s="166"/>
      <c r="E82" s="166"/>
      <c r="F82" s="166"/>
      <c r="G82" s="166"/>
      <c r="H82" s="167"/>
      <c r="I82" s="81"/>
      <c r="J82" s="81"/>
      <c r="K82" s="81"/>
      <c r="L82" s="81"/>
      <c r="M82" s="162"/>
      <c r="N82" s="124"/>
      <c r="O82" s="81"/>
      <c r="Q82" s="85"/>
    </row>
    <row r="83" spans="1:17" s="9" customFormat="1" x14ac:dyDescent="0.3">
      <c r="A83" s="122"/>
      <c r="B83" s="166" t="s">
        <v>34</v>
      </c>
      <c r="C83" s="166"/>
      <c r="D83" s="166"/>
      <c r="E83" s="166"/>
      <c r="F83" s="166"/>
      <c r="G83" s="166"/>
      <c r="H83" s="167"/>
      <c r="I83" s="81"/>
      <c r="J83" s="81"/>
      <c r="K83" s="81"/>
      <c r="L83" s="81"/>
      <c r="M83" s="162"/>
      <c r="N83" s="124"/>
      <c r="O83" s="81"/>
      <c r="Q83" s="85"/>
    </row>
    <row r="84" spans="1:17" x14ac:dyDescent="0.3">
      <c r="A84" s="140"/>
      <c r="B84" s="138"/>
      <c r="C84" s="138" t="s">
        <v>123</v>
      </c>
      <c r="D84" s="138"/>
      <c r="E84" s="138"/>
      <c r="F84" s="138"/>
      <c r="G84" s="138"/>
      <c r="H84" s="139"/>
      <c r="I84" s="79">
        <v>0</v>
      </c>
      <c r="J84" s="79">
        <v>20000</v>
      </c>
      <c r="K84" s="79">
        <v>20000</v>
      </c>
      <c r="L84" s="79">
        <v>20000</v>
      </c>
      <c r="M84" s="147">
        <f t="shared" ref="M84:M85" si="13">Q84*100/L84</f>
        <v>25</v>
      </c>
      <c r="N84" s="121" t="s">
        <v>408</v>
      </c>
      <c r="O84" s="79">
        <v>25000</v>
      </c>
      <c r="Q84" s="84">
        <f t="shared" ref="Q84:Q85" si="14">O84-L84</f>
        <v>5000</v>
      </c>
    </row>
    <row r="85" spans="1:17" x14ac:dyDescent="0.3">
      <c r="A85" s="140"/>
      <c r="B85" s="138"/>
      <c r="C85" s="138" t="s">
        <v>35</v>
      </c>
      <c r="D85" s="138"/>
      <c r="E85" s="138"/>
      <c r="F85" s="138"/>
      <c r="G85" s="138"/>
      <c r="H85" s="139"/>
      <c r="I85" s="79">
        <v>0</v>
      </c>
      <c r="J85" s="79">
        <v>40000</v>
      </c>
      <c r="K85" s="79">
        <v>35000</v>
      </c>
      <c r="L85" s="79">
        <v>25000</v>
      </c>
      <c r="M85" s="147">
        <f t="shared" si="13"/>
        <v>-100</v>
      </c>
      <c r="N85" s="121" t="s">
        <v>408</v>
      </c>
      <c r="O85" s="79">
        <v>0</v>
      </c>
      <c r="Q85" s="84">
        <f t="shared" si="14"/>
        <v>-25000</v>
      </c>
    </row>
    <row r="86" spans="1:17" s="146" customFormat="1" x14ac:dyDescent="0.3">
      <c r="A86" s="142"/>
      <c r="B86" s="143"/>
      <c r="C86" s="143"/>
      <c r="D86" s="143"/>
      <c r="E86" s="143"/>
      <c r="F86" s="143" t="s">
        <v>124</v>
      </c>
      <c r="G86" s="143"/>
      <c r="H86" s="144"/>
      <c r="I86" s="145">
        <f>SUM(I84:I85)</f>
        <v>0</v>
      </c>
      <c r="J86" s="145">
        <f>SUM(J84:J85)</f>
        <v>60000</v>
      </c>
      <c r="K86" s="145">
        <f>SUM(K84:K85)</f>
        <v>55000</v>
      </c>
      <c r="L86" s="145">
        <f>SUM(L84:L85)</f>
        <v>45000</v>
      </c>
      <c r="M86" s="148"/>
      <c r="N86" s="149"/>
      <c r="O86" s="145">
        <f>SUM(O84:O85)</f>
        <v>25000</v>
      </c>
      <c r="Q86" s="158"/>
    </row>
    <row r="87" spans="1:17" s="146" customFormat="1" x14ac:dyDescent="0.3">
      <c r="A87" s="142"/>
      <c r="B87" s="143"/>
      <c r="C87" s="143"/>
      <c r="D87" s="143"/>
      <c r="E87" s="143"/>
      <c r="F87" s="143" t="s">
        <v>125</v>
      </c>
      <c r="G87" s="143"/>
      <c r="H87" s="144"/>
      <c r="I87" s="145">
        <f>I86</f>
        <v>0</v>
      </c>
      <c r="J87" s="145">
        <f>J86</f>
        <v>60000</v>
      </c>
      <c r="K87" s="145">
        <f>K86</f>
        <v>55000</v>
      </c>
      <c r="L87" s="145">
        <f>L86</f>
        <v>45000</v>
      </c>
      <c r="M87" s="148"/>
      <c r="N87" s="149"/>
      <c r="O87" s="145">
        <f>O86</f>
        <v>25000</v>
      </c>
      <c r="Q87" s="158"/>
    </row>
    <row r="88" spans="1:17" s="146" customFormat="1" x14ac:dyDescent="0.3">
      <c r="A88" s="142"/>
      <c r="B88" s="143"/>
      <c r="C88" s="143"/>
      <c r="D88" s="143"/>
      <c r="E88" s="143"/>
      <c r="F88" s="143" t="s">
        <v>410</v>
      </c>
      <c r="G88" s="143"/>
      <c r="H88" s="144"/>
      <c r="I88" s="145">
        <f>I25+I69+I79+I87</f>
        <v>6558032.8799999999</v>
      </c>
      <c r="J88" s="145">
        <f>J25+J69+J79+J87</f>
        <v>10893425.300000001</v>
      </c>
      <c r="K88" s="145">
        <f>K25+K69+K79+K87</f>
        <v>9603677.370000001</v>
      </c>
      <c r="L88" s="145">
        <f>L25+L69+L79+L87</f>
        <v>10814920</v>
      </c>
      <c r="M88" s="148"/>
      <c r="N88" s="149"/>
      <c r="O88" s="145">
        <f>O25+O69+O79+O87</f>
        <v>11435020</v>
      </c>
      <c r="Q88" s="158"/>
    </row>
    <row r="89" spans="1:17" s="9" customFormat="1" x14ac:dyDescent="0.3">
      <c r="A89" s="122" t="s">
        <v>5</v>
      </c>
      <c r="B89" s="166"/>
      <c r="C89" s="166"/>
      <c r="D89" s="166"/>
      <c r="E89" s="166"/>
      <c r="F89" s="166"/>
      <c r="G89" s="166"/>
      <c r="H89" s="167"/>
      <c r="I89" s="81"/>
      <c r="J89" s="81"/>
      <c r="K89" s="81"/>
      <c r="L89" s="81"/>
      <c r="M89" s="162"/>
      <c r="N89" s="124"/>
      <c r="O89" s="81"/>
      <c r="Q89" s="85"/>
    </row>
    <row r="90" spans="1:17" s="9" customFormat="1" x14ac:dyDescent="0.3">
      <c r="A90" s="122"/>
      <c r="B90" s="166" t="s">
        <v>8</v>
      </c>
      <c r="C90" s="166"/>
      <c r="D90" s="166"/>
      <c r="E90" s="166"/>
      <c r="F90" s="166"/>
      <c r="G90" s="166"/>
      <c r="H90" s="167"/>
      <c r="I90" s="81"/>
      <c r="J90" s="81"/>
      <c r="K90" s="81"/>
      <c r="L90" s="81"/>
      <c r="M90" s="162"/>
      <c r="N90" s="124"/>
      <c r="O90" s="81"/>
      <c r="Q90" s="85"/>
    </row>
    <row r="91" spans="1:17" s="9" customFormat="1" x14ac:dyDescent="0.3">
      <c r="A91" s="122"/>
      <c r="B91" s="166" t="s">
        <v>11</v>
      </c>
      <c r="C91" s="166"/>
      <c r="D91" s="166"/>
      <c r="E91" s="166"/>
      <c r="F91" s="166"/>
      <c r="G91" s="166"/>
      <c r="H91" s="167"/>
      <c r="I91" s="81"/>
      <c r="J91" s="81"/>
      <c r="K91" s="81"/>
      <c r="L91" s="81"/>
      <c r="M91" s="162"/>
      <c r="N91" s="124"/>
      <c r="O91" s="81"/>
      <c r="Q91" s="85"/>
    </row>
    <row r="92" spans="1:17" x14ac:dyDescent="0.3">
      <c r="A92" s="140"/>
      <c r="B92" s="138"/>
      <c r="C92" s="138" t="s">
        <v>12</v>
      </c>
      <c r="D92" s="138"/>
      <c r="E92" s="138"/>
      <c r="F92" s="138"/>
      <c r="G92" s="138"/>
      <c r="H92" s="139"/>
      <c r="I92" s="79">
        <v>655900</v>
      </c>
      <c r="J92" s="79">
        <v>579757</v>
      </c>
      <c r="K92" s="79">
        <v>519060</v>
      </c>
      <c r="L92" s="79">
        <v>948000</v>
      </c>
      <c r="M92" s="147">
        <f>Q92*100/L92</f>
        <v>3.5864978902953588</v>
      </c>
      <c r="N92" s="121" t="s">
        <v>408</v>
      </c>
      <c r="O92" s="79">
        <v>982000</v>
      </c>
      <c r="Q92" s="84">
        <f t="shared" ref="Q92:Q96" si="15">O92-L92</f>
        <v>34000</v>
      </c>
    </row>
    <row r="93" spans="1:17" x14ac:dyDescent="0.3">
      <c r="A93" s="140"/>
      <c r="B93" s="138"/>
      <c r="C93" s="138" t="s">
        <v>179</v>
      </c>
      <c r="D93" s="138"/>
      <c r="E93" s="138"/>
      <c r="F93" s="138"/>
      <c r="G93" s="138"/>
      <c r="H93" s="139"/>
      <c r="I93" s="79">
        <v>16325</v>
      </c>
      <c r="J93" s="79">
        <v>0</v>
      </c>
      <c r="K93" s="79">
        <v>0</v>
      </c>
      <c r="L93" s="79">
        <v>48000</v>
      </c>
      <c r="M93" s="147">
        <f>Q93*100/L93</f>
        <v>-81.25</v>
      </c>
      <c r="N93" s="121" t="s">
        <v>408</v>
      </c>
      <c r="O93" s="79">
        <v>9000</v>
      </c>
      <c r="Q93" s="84">
        <f t="shared" si="15"/>
        <v>-39000</v>
      </c>
    </row>
    <row r="94" spans="1:17" x14ac:dyDescent="0.3">
      <c r="A94" s="140"/>
      <c r="B94" s="138"/>
      <c r="C94" s="138" t="s">
        <v>13</v>
      </c>
      <c r="D94" s="138"/>
      <c r="E94" s="138"/>
      <c r="F94" s="138"/>
      <c r="G94" s="138"/>
      <c r="H94" s="139"/>
      <c r="I94" s="79">
        <v>0</v>
      </c>
      <c r="J94" s="79">
        <v>42000</v>
      </c>
      <c r="K94" s="79">
        <v>42000</v>
      </c>
      <c r="L94" s="79">
        <v>42000</v>
      </c>
      <c r="M94" s="147">
        <f>Q94*100/L94</f>
        <v>0</v>
      </c>
      <c r="N94" s="121" t="s">
        <v>408</v>
      </c>
      <c r="O94" s="79">
        <v>42000</v>
      </c>
      <c r="Q94" s="84">
        <f t="shared" si="15"/>
        <v>0</v>
      </c>
    </row>
    <row r="95" spans="1:17" x14ac:dyDescent="0.3">
      <c r="A95" s="140"/>
      <c r="B95" s="138"/>
      <c r="C95" s="138" t="s">
        <v>192</v>
      </c>
      <c r="D95" s="138"/>
      <c r="E95" s="138"/>
      <c r="F95" s="138"/>
      <c r="G95" s="138"/>
      <c r="H95" s="139"/>
      <c r="I95" s="79">
        <v>81890</v>
      </c>
      <c r="J95" s="79">
        <v>104360</v>
      </c>
      <c r="K95" s="79">
        <v>342520</v>
      </c>
      <c r="L95" s="79">
        <v>391000</v>
      </c>
      <c r="M95" s="147">
        <f>Q95*100/L95</f>
        <v>4.859335038363171</v>
      </c>
      <c r="N95" s="121" t="s">
        <v>408</v>
      </c>
      <c r="O95" s="79">
        <v>410000</v>
      </c>
      <c r="Q95" s="84">
        <f t="shared" si="15"/>
        <v>19000</v>
      </c>
    </row>
    <row r="96" spans="1:17" x14ac:dyDescent="0.3">
      <c r="A96" s="140"/>
      <c r="B96" s="138"/>
      <c r="C96" s="138" t="s">
        <v>180</v>
      </c>
      <c r="D96" s="138"/>
      <c r="E96" s="138"/>
      <c r="F96" s="138"/>
      <c r="G96" s="138"/>
      <c r="H96" s="139"/>
      <c r="I96" s="79">
        <v>15000</v>
      </c>
      <c r="J96" s="79">
        <v>17810</v>
      </c>
      <c r="K96" s="79">
        <v>67700</v>
      </c>
      <c r="L96" s="79">
        <v>72000</v>
      </c>
      <c r="M96" s="147">
        <f>Q96*100/L96</f>
        <v>-23.611111111111111</v>
      </c>
      <c r="N96" s="121" t="s">
        <v>408</v>
      </c>
      <c r="O96" s="79">
        <v>55000</v>
      </c>
      <c r="Q96" s="84">
        <f t="shared" si="15"/>
        <v>-17000</v>
      </c>
    </row>
    <row r="97" spans="1:17" s="146" customFormat="1" x14ac:dyDescent="0.3">
      <c r="A97" s="142"/>
      <c r="B97" s="143"/>
      <c r="C97" s="143"/>
      <c r="D97" s="143"/>
      <c r="E97" s="143"/>
      <c r="F97" s="143" t="s">
        <v>105</v>
      </c>
      <c r="G97" s="143"/>
      <c r="H97" s="144"/>
      <c r="I97" s="145">
        <f>SUM(I92:I96)</f>
        <v>769115</v>
      </c>
      <c r="J97" s="145">
        <f>SUM(J92:J96)</f>
        <v>743927</v>
      </c>
      <c r="K97" s="145">
        <f>SUM(K92:K96)</f>
        <v>971280</v>
      </c>
      <c r="L97" s="145">
        <f>SUM(L92:L96)</f>
        <v>1501000</v>
      </c>
      <c r="M97" s="148"/>
      <c r="N97" s="149"/>
      <c r="O97" s="145">
        <f>SUM(O92:O96)</f>
        <v>1498000</v>
      </c>
      <c r="Q97" s="158"/>
    </row>
    <row r="98" spans="1:17" s="146" customFormat="1" x14ac:dyDescent="0.3">
      <c r="A98" s="142"/>
      <c r="B98" s="143"/>
      <c r="C98" s="143"/>
      <c r="D98" s="143"/>
      <c r="E98" s="143"/>
      <c r="F98" s="143" t="s">
        <v>126</v>
      </c>
      <c r="G98" s="143"/>
      <c r="H98" s="144"/>
      <c r="I98" s="145">
        <f>I97</f>
        <v>769115</v>
      </c>
      <c r="J98" s="145">
        <f>J97</f>
        <v>743927</v>
      </c>
      <c r="K98" s="145">
        <f>K97</f>
        <v>971280</v>
      </c>
      <c r="L98" s="145">
        <f>L90+L97</f>
        <v>1501000</v>
      </c>
      <c r="M98" s="148"/>
      <c r="N98" s="149"/>
      <c r="O98" s="145">
        <f>O90+O97</f>
        <v>1498000</v>
      </c>
      <c r="Q98" s="158"/>
    </row>
    <row r="99" spans="1:17" s="9" customFormat="1" x14ac:dyDescent="0.3">
      <c r="A99" s="122"/>
      <c r="B99" s="166" t="s">
        <v>194</v>
      </c>
      <c r="C99" s="166"/>
      <c r="D99" s="166"/>
      <c r="E99" s="166"/>
      <c r="F99" s="166"/>
      <c r="G99" s="166"/>
      <c r="H99" s="167"/>
      <c r="I99" s="81"/>
      <c r="J99" s="81"/>
      <c r="K99" s="81"/>
      <c r="L99" s="81"/>
      <c r="M99" s="162"/>
      <c r="N99" s="124"/>
      <c r="O99" s="81"/>
      <c r="Q99" s="85"/>
    </row>
    <row r="100" spans="1:17" s="9" customFormat="1" x14ac:dyDescent="0.3">
      <c r="A100" s="122"/>
      <c r="B100" s="166" t="s">
        <v>3</v>
      </c>
      <c r="C100" s="166"/>
      <c r="D100" s="166"/>
      <c r="E100" s="166"/>
      <c r="F100" s="166"/>
      <c r="G100" s="166"/>
      <c r="H100" s="167"/>
      <c r="I100" s="81"/>
      <c r="J100" s="81"/>
      <c r="K100" s="81"/>
      <c r="L100" s="81"/>
      <c r="M100" s="162"/>
      <c r="N100" s="124"/>
      <c r="O100" s="81"/>
      <c r="Q100" s="85"/>
    </row>
    <row r="101" spans="1:17" x14ac:dyDescent="0.3">
      <c r="A101" s="140"/>
      <c r="B101" s="138"/>
      <c r="C101" s="138" t="s">
        <v>256</v>
      </c>
      <c r="D101" s="138"/>
      <c r="E101" s="138"/>
      <c r="F101" s="138"/>
      <c r="G101" s="138"/>
      <c r="H101" s="139"/>
      <c r="I101" s="79">
        <v>5600</v>
      </c>
      <c r="J101" s="79">
        <v>195678</v>
      </c>
      <c r="K101" s="79">
        <v>6300</v>
      </c>
      <c r="L101" s="79">
        <v>100000</v>
      </c>
      <c r="M101" s="147">
        <f>Q101*100/L101</f>
        <v>0</v>
      </c>
      <c r="N101" s="121" t="s">
        <v>408</v>
      </c>
      <c r="O101" s="79">
        <v>100000</v>
      </c>
      <c r="Q101" s="84">
        <f t="shared" ref="Q101:Q104" si="16">O101-L101</f>
        <v>0</v>
      </c>
    </row>
    <row r="102" spans="1:17" x14ac:dyDescent="0.3">
      <c r="A102" s="140"/>
      <c r="B102" s="138"/>
      <c r="C102" s="138" t="s">
        <v>106</v>
      </c>
      <c r="D102" s="138"/>
      <c r="E102" s="138"/>
      <c r="F102" s="138"/>
      <c r="G102" s="138"/>
      <c r="H102" s="139"/>
      <c r="I102" s="79">
        <v>0</v>
      </c>
      <c r="J102" s="79">
        <v>0</v>
      </c>
      <c r="K102" s="79">
        <v>0</v>
      </c>
      <c r="L102" s="79">
        <v>20000</v>
      </c>
      <c r="M102" s="147">
        <f t="shared" ref="M102:M104" si="17">Q102*100/L102</f>
        <v>-50</v>
      </c>
      <c r="N102" s="121" t="s">
        <v>408</v>
      </c>
      <c r="O102" s="79">
        <v>10000</v>
      </c>
      <c r="Q102" s="84">
        <f t="shared" si="16"/>
        <v>-10000</v>
      </c>
    </row>
    <row r="103" spans="1:17" x14ac:dyDescent="0.3">
      <c r="A103" s="140"/>
      <c r="B103" s="138"/>
      <c r="C103" s="138" t="s">
        <v>16</v>
      </c>
      <c r="D103" s="138"/>
      <c r="E103" s="138"/>
      <c r="F103" s="138"/>
      <c r="G103" s="138"/>
      <c r="H103" s="139"/>
      <c r="I103" s="79">
        <v>26300</v>
      </c>
      <c r="J103" s="79">
        <v>6000</v>
      </c>
      <c r="K103" s="79">
        <v>0</v>
      </c>
      <c r="L103" s="79">
        <v>72000</v>
      </c>
      <c r="M103" s="147">
        <f t="shared" si="17"/>
        <v>-50</v>
      </c>
      <c r="N103" s="121" t="s">
        <v>408</v>
      </c>
      <c r="O103" s="79">
        <v>36000</v>
      </c>
      <c r="Q103" s="84">
        <f t="shared" si="16"/>
        <v>-36000</v>
      </c>
    </row>
    <row r="104" spans="1:17" x14ac:dyDescent="0.3">
      <c r="A104" s="140"/>
      <c r="B104" s="138"/>
      <c r="C104" s="138" t="s">
        <v>17</v>
      </c>
      <c r="D104" s="138"/>
      <c r="E104" s="138"/>
      <c r="F104" s="138"/>
      <c r="G104" s="138"/>
      <c r="H104" s="139"/>
      <c r="I104" s="79">
        <v>3630</v>
      </c>
      <c r="J104" s="79">
        <v>6800</v>
      </c>
      <c r="K104" s="79">
        <v>4100</v>
      </c>
      <c r="L104" s="79">
        <v>10000</v>
      </c>
      <c r="M104" s="147">
        <f t="shared" si="17"/>
        <v>100</v>
      </c>
      <c r="N104" s="121" t="s">
        <v>408</v>
      </c>
      <c r="O104" s="79">
        <v>20000</v>
      </c>
      <c r="Q104" s="84">
        <f t="shared" si="16"/>
        <v>10000</v>
      </c>
    </row>
    <row r="105" spans="1:17" s="146" customFormat="1" x14ac:dyDescent="0.3">
      <c r="A105" s="142"/>
      <c r="B105" s="143"/>
      <c r="C105" s="143"/>
      <c r="D105" s="143"/>
      <c r="E105" s="143"/>
      <c r="F105" s="143" t="s">
        <v>108</v>
      </c>
      <c r="G105" s="143"/>
      <c r="H105" s="144"/>
      <c r="I105" s="145">
        <f>SUM(I101:I104)</f>
        <v>35530</v>
      </c>
      <c r="J105" s="145">
        <f>SUM(J101:J104)</f>
        <v>208478</v>
      </c>
      <c r="K105" s="145">
        <f>SUM(K101:K104)</f>
        <v>10400</v>
      </c>
      <c r="L105" s="145">
        <f>SUM(L101:L104)</f>
        <v>202000</v>
      </c>
      <c r="M105" s="148"/>
      <c r="N105" s="149"/>
      <c r="O105" s="145">
        <f>SUM(O101:O104)</f>
        <v>166000</v>
      </c>
      <c r="Q105" s="158"/>
    </row>
    <row r="106" spans="1:17" s="9" customFormat="1" x14ac:dyDescent="0.3">
      <c r="A106" s="150"/>
      <c r="B106" s="151"/>
      <c r="C106" s="151"/>
      <c r="D106" s="151"/>
      <c r="E106" s="151"/>
      <c r="F106" s="151"/>
      <c r="G106" s="151"/>
      <c r="H106" s="152"/>
      <c r="I106" s="365" t="s">
        <v>100</v>
      </c>
      <c r="J106" s="367"/>
      <c r="K106" s="366"/>
      <c r="L106" s="365" t="s">
        <v>82</v>
      </c>
      <c r="M106" s="367"/>
      <c r="N106" s="367"/>
      <c r="O106" s="366"/>
      <c r="P106" s="273" t="s">
        <v>649</v>
      </c>
      <c r="Q106" s="85"/>
    </row>
    <row r="107" spans="1:17" s="9" customFormat="1" x14ac:dyDescent="0.3">
      <c r="A107" s="153"/>
      <c r="B107" s="154"/>
      <c r="C107" s="154"/>
      <c r="D107" s="154"/>
      <c r="E107" s="154"/>
      <c r="F107" s="154"/>
      <c r="G107" s="154"/>
      <c r="H107" s="155"/>
      <c r="I107" s="156" t="s">
        <v>79</v>
      </c>
      <c r="J107" s="156" t="s">
        <v>81</v>
      </c>
      <c r="K107" s="156" t="s">
        <v>200</v>
      </c>
      <c r="L107" s="156" t="s">
        <v>201</v>
      </c>
      <c r="M107" s="365" t="s">
        <v>80</v>
      </c>
      <c r="N107" s="366"/>
      <c r="O107" s="156" t="s">
        <v>611</v>
      </c>
      <c r="P107" s="31"/>
      <c r="Q107" s="157"/>
    </row>
    <row r="108" spans="1:17" s="9" customFormat="1" x14ac:dyDescent="0.3">
      <c r="A108" s="122"/>
      <c r="B108" s="166" t="s">
        <v>18</v>
      </c>
      <c r="C108" s="166"/>
      <c r="D108" s="166"/>
      <c r="E108" s="166"/>
      <c r="F108" s="166"/>
      <c r="G108" s="166"/>
      <c r="H108" s="167"/>
      <c r="I108" s="81"/>
      <c r="J108" s="81"/>
      <c r="K108" s="81"/>
      <c r="L108" s="81"/>
      <c r="M108" s="162"/>
      <c r="N108" s="124"/>
      <c r="O108" s="81"/>
      <c r="Q108" s="85"/>
    </row>
    <row r="109" spans="1:17" x14ac:dyDescent="0.3">
      <c r="A109" s="140"/>
      <c r="B109" s="138"/>
      <c r="C109" s="138" t="s">
        <v>109</v>
      </c>
      <c r="D109" s="138"/>
      <c r="E109" s="138"/>
      <c r="F109" s="138"/>
      <c r="G109" s="138"/>
      <c r="H109" s="139"/>
      <c r="I109" s="79">
        <v>26900</v>
      </c>
      <c r="J109" s="79">
        <v>7500</v>
      </c>
      <c r="K109" s="79">
        <v>0</v>
      </c>
      <c r="L109" s="79">
        <v>10000</v>
      </c>
      <c r="M109" s="147">
        <f t="shared" ref="M109" si="18">Q109*100/L109</f>
        <v>-100</v>
      </c>
      <c r="N109" s="121" t="s">
        <v>408</v>
      </c>
      <c r="O109" s="79">
        <v>0</v>
      </c>
      <c r="Q109" s="84">
        <f t="shared" ref="Q109" si="19">O109-L109</f>
        <v>-10000</v>
      </c>
    </row>
    <row r="110" spans="1:17" x14ac:dyDescent="0.3">
      <c r="A110" s="140"/>
      <c r="B110" s="138"/>
      <c r="C110" s="138" t="s">
        <v>258</v>
      </c>
      <c r="D110" s="138"/>
      <c r="E110" s="138"/>
      <c r="F110" s="138"/>
      <c r="G110" s="138"/>
      <c r="H110" s="139"/>
      <c r="I110" s="79">
        <v>0</v>
      </c>
      <c r="J110" s="79">
        <v>0</v>
      </c>
      <c r="K110" s="79">
        <v>0</v>
      </c>
      <c r="L110" s="79">
        <v>0</v>
      </c>
      <c r="M110" s="147"/>
      <c r="N110" s="121"/>
      <c r="O110" s="79">
        <v>0</v>
      </c>
    </row>
    <row r="111" spans="1:17" x14ac:dyDescent="0.3">
      <c r="A111" s="140"/>
      <c r="B111" s="138"/>
      <c r="C111" s="138"/>
      <c r="D111" s="138" t="s">
        <v>276</v>
      </c>
      <c r="E111" s="138"/>
      <c r="F111" s="138"/>
      <c r="G111" s="138"/>
      <c r="H111" s="139"/>
      <c r="I111" s="79">
        <v>3040</v>
      </c>
      <c r="J111" s="79">
        <v>13750</v>
      </c>
      <c r="K111" s="79">
        <v>114698</v>
      </c>
      <c r="L111" s="79">
        <v>200000</v>
      </c>
      <c r="M111" s="147">
        <f t="shared" ref="M111" si="20">Q111*100/L111</f>
        <v>0</v>
      </c>
      <c r="N111" s="121" t="s">
        <v>408</v>
      </c>
      <c r="O111" s="79">
        <v>200000</v>
      </c>
      <c r="Q111" s="84">
        <f t="shared" ref="Q111:Q112" si="21">O111-L111</f>
        <v>0</v>
      </c>
    </row>
    <row r="112" spans="1:17" x14ac:dyDescent="0.3">
      <c r="A112" s="140"/>
      <c r="B112" s="138"/>
      <c r="C112" s="138"/>
      <c r="D112" s="138" t="s">
        <v>622</v>
      </c>
      <c r="E112" s="138"/>
      <c r="F112" s="138"/>
      <c r="G112" s="138"/>
      <c r="H112" s="139"/>
      <c r="I112" s="79">
        <v>0</v>
      </c>
      <c r="J112" s="79">
        <v>0</v>
      </c>
      <c r="K112" s="79">
        <v>0</v>
      </c>
      <c r="L112" s="79">
        <v>300000</v>
      </c>
      <c r="M112" s="147">
        <f>Q112*100/O112</f>
        <v>-50</v>
      </c>
      <c r="N112" s="121" t="s">
        <v>408</v>
      </c>
      <c r="O112" s="79">
        <v>200000</v>
      </c>
      <c r="Q112" s="84">
        <f t="shared" si="21"/>
        <v>-100000</v>
      </c>
    </row>
    <row r="113" spans="1:17" s="146" customFormat="1" x14ac:dyDescent="0.3">
      <c r="A113" s="142"/>
      <c r="B113" s="143"/>
      <c r="C113" s="143"/>
      <c r="D113" s="143"/>
      <c r="E113" s="143"/>
      <c r="F113" s="143" t="s">
        <v>111</v>
      </c>
      <c r="G113" s="143"/>
      <c r="H113" s="144"/>
      <c r="I113" s="145">
        <f>SUM(I109:I112)</f>
        <v>29940</v>
      </c>
      <c r="J113" s="145">
        <f>SUM(J109:J112)</f>
        <v>21250</v>
      </c>
      <c r="K113" s="145">
        <f>SUM(K109:K112)</f>
        <v>114698</v>
      </c>
      <c r="L113" s="145">
        <f>SUM(L109:L112)</f>
        <v>510000</v>
      </c>
      <c r="M113" s="148"/>
      <c r="N113" s="149"/>
      <c r="O113" s="145">
        <f>SUM(O109:O112)</f>
        <v>400000</v>
      </c>
      <c r="Q113" s="158"/>
    </row>
    <row r="114" spans="1:17" s="9" customFormat="1" x14ac:dyDescent="0.3">
      <c r="A114" s="122"/>
      <c r="B114" s="166" t="s">
        <v>20</v>
      </c>
      <c r="C114" s="166"/>
      <c r="D114" s="166"/>
      <c r="E114" s="166"/>
      <c r="F114" s="166"/>
      <c r="G114" s="166"/>
      <c r="H114" s="167"/>
      <c r="I114" s="81"/>
      <c r="J114" s="81"/>
      <c r="K114" s="81"/>
      <c r="L114" s="81"/>
      <c r="M114" s="162"/>
      <c r="N114" s="124"/>
      <c r="O114" s="81"/>
      <c r="Q114" s="85"/>
    </row>
    <row r="115" spans="1:17" x14ac:dyDescent="0.3">
      <c r="A115" s="140"/>
      <c r="B115" s="138" t="s">
        <v>112</v>
      </c>
      <c r="C115" s="138"/>
      <c r="D115" s="138"/>
      <c r="E115" s="138"/>
      <c r="F115" s="138"/>
      <c r="G115" s="138"/>
      <c r="H115" s="139"/>
      <c r="I115" s="79">
        <v>0</v>
      </c>
      <c r="J115" s="79">
        <v>0</v>
      </c>
      <c r="K115" s="79">
        <v>6056.2</v>
      </c>
      <c r="L115" s="79">
        <v>25000</v>
      </c>
      <c r="M115" s="147">
        <f t="shared" ref="M115" si="22">Q115*100/L115</f>
        <v>0</v>
      </c>
      <c r="N115" s="121" t="s">
        <v>408</v>
      </c>
      <c r="O115" s="79">
        <v>25000</v>
      </c>
      <c r="Q115" s="84">
        <f t="shared" ref="Q115" si="23">O115-L115</f>
        <v>0</v>
      </c>
    </row>
    <row r="116" spans="1:17" s="146" customFormat="1" x14ac:dyDescent="0.3">
      <c r="A116" s="142"/>
      <c r="B116" s="143"/>
      <c r="C116" s="143"/>
      <c r="D116" s="143"/>
      <c r="E116" s="143"/>
      <c r="F116" s="143" t="s">
        <v>118</v>
      </c>
      <c r="G116" s="143"/>
      <c r="H116" s="144"/>
      <c r="I116" s="145">
        <f>SUM(I115)</f>
        <v>0</v>
      </c>
      <c r="J116" s="145">
        <f>SUM(J115)</f>
        <v>0</v>
      </c>
      <c r="K116" s="145">
        <f>SUM(K115)</f>
        <v>6056.2</v>
      </c>
      <c r="L116" s="145">
        <f>L115</f>
        <v>25000</v>
      </c>
      <c r="M116" s="148"/>
      <c r="N116" s="149"/>
      <c r="O116" s="145">
        <f>O115</f>
        <v>25000</v>
      </c>
      <c r="Q116" s="158"/>
    </row>
    <row r="117" spans="1:17" s="9" customFormat="1" x14ac:dyDescent="0.3">
      <c r="A117" s="122"/>
      <c r="B117" s="166" t="s">
        <v>21</v>
      </c>
      <c r="C117" s="166"/>
      <c r="D117" s="166"/>
      <c r="E117" s="166"/>
      <c r="F117" s="166"/>
      <c r="G117" s="166"/>
      <c r="H117" s="167"/>
      <c r="I117" s="81"/>
      <c r="J117" s="81"/>
      <c r="K117" s="81"/>
      <c r="L117" s="81"/>
      <c r="M117" s="162"/>
      <c r="N117" s="124"/>
      <c r="O117" s="81"/>
      <c r="Q117" s="85"/>
    </row>
    <row r="118" spans="1:17" x14ac:dyDescent="0.3">
      <c r="A118" s="140"/>
      <c r="B118" s="138"/>
      <c r="C118" s="138" t="s">
        <v>25</v>
      </c>
      <c r="D118" s="138"/>
      <c r="E118" s="138"/>
      <c r="F118" s="138"/>
      <c r="G118" s="138"/>
      <c r="H118" s="139"/>
      <c r="I118" s="79">
        <v>2673</v>
      </c>
      <c r="J118" s="79">
        <v>2594</v>
      </c>
      <c r="K118" s="79">
        <v>5225</v>
      </c>
      <c r="L118" s="79">
        <v>15000</v>
      </c>
      <c r="M118" s="147">
        <f t="shared" ref="M118" si="24">Q118*100/L118</f>
        <v>0</v>
      </c>
      <c r="N118" s="121" t="s">
        <v>408</v>
      </c>
      <c r="O118" s="79">
        <v>15000</v>
      </c>
      <c r="Q118" s="84">
        <f t="shared" ref="Q118" si="25">O118-L118</f>
        <v>0</v>
      </c>
    </row>
    <row r="119" spans="1:17" s="146" customFormat="1" x14ac:dyDescent="0.3">
      <c r="A119" s="142"/>
      <c r="B119" s="143"/>
      <c r="C119" s="143"/>
      <c r="D119" s="143"/>
      <c r="E119" s="143"/>
      <c r="F119" s="143" t="s">
        <v>119</v>
      </c>
      <c r="G119" s="143"/>
      <c r="H119" s="144"/>
      <c r="I119" s="145">
        <f>SUM(I118)</f>
        <v>2673</v>
      </c>
      <c r="J119" s="145">
        <f>SUM(J118)</f>
        <v>2594</v>
      </c>
      <c r="K119" s="145">
        <f>SUM(K118)</f>
        <v>5225</v>
      </c>
      <c r="L119" s="145">
        <f>SUM(L118:L118)</f>
        <v>15000</v>
      </c>
      <c r="M119" s="148"/>
      <c r="N119" s="149"/>
      <c r="O119" s="145">
        <f>SUM(O118:O118)</f>
        <v>15000</v>
      </c>
      <c r="Q119" s="158"/>
    </row>
    <row r="120" spans="1:17" s="146" customFormat="1" x14ac:dyDescent="0.3">
      <c r="A120" s="142"/>
      <c r="B120" s="143"/>
      <c r="C120" s="143"/>
      <c r="D120" s="143"/>
      <c r="E120" s="143"/>
      <c r="F120" s="143" t="s">
        <v>409</v>
      </c>
      <c r="G120" s="143"/>
      <c r="H120" s="144"/>
      <c r="I120" s="145">
        <f>I105+I113+I116+I119</f>
        <v>68143</v>
      </c>
      <c r="J120" s="145">
        <f>J105+J113+J116+J119</f>
        <v>232322</v>
      </c>
      <c r="K120" s="145">
        <f>K105+K113+K116+K119</f>
        <v>136379.20000000001</v>
      </c>
      <c r="L120" s="145">
        <f>L105+L113+L116+L119</f>
        <v>752000</v>
      </c>
      <c r="M120" s="148"/>
      <c r="N120" s="149"/>
      <c r="O120" s="145">
        <f>O105+O113+O116+O119</f>
        <v>606000</v>
      </c>
      <c r="Q120" s="158"/>
    </row>
    <row r="121" spans="1:17" s="194" customFormat="1" x14ac:dyDescent="0.3">
      <c r="A121" s="188"/>
      <c r="B121" s="189" t="s">
        <v>27</v>
      </c>
      <c r="C121" s="189"/>
      <c r="D121" s="189"/>
      <c r="E121" s="189"/>
      <c r="F121" s="189"/>
      <c r="G121" s="189"/>
      <c r="H121" s="190"/>
      <c r="I121" s="191"/>
      <c r="J121" s="191"/>
      <c r="K121" s="191"/>
      <c r="L121" s="191"/>
      <c r="M121" s="192"/>
      <c r="N121" s="193"/>
      <c r="O121" s="191"/>
      <c r="Q121" s="195"/>
    </row>
    <row r="122" spans="1:17" s="194" customFormat="1" x14ac:dyDescent="0.3">
      <c r="A122" s="188"/>
      <c r="B122" s="189" t="s">
        <v>28</v>
      </c>
      <c r="C122" s="189"/>
      <c r="D122" s="189"/>
      <c r="E122" s="189"/>
      <c r="F122" s="189"/>
      <c r="G122" s="189"/>
      <c r="H122" s="190"/>
      <c r="I122" s="191"/>
      <c r="J122" s="191"/>
      <c r="K122" s="191"/>
      <c r="L122" s="191"/>
      <c r="M122" s="192"/>
      <c r="N122" s="193"/>
      <c r="O122" s="191"/>
      <c r="Q122" s="195"/>
    </row>
    <row r="123" spans="1:17" s="45" customFormat="1" x14ac:dyDescent="0.3">
      <c r="A123" s="173"/>
      <c r="B123" s="174"/>
      <c r="C123" s="174" t="s">
        <v>29</v>
      </c>
      <c r="D123" s="174"/>
      <c r="E123" s="174"/>
      <c r="F123" s="174"/>
      <c r="G123" s="174"/>
      <c r="H123" s="175"/>
      <c r="I123" s="176"/>
      <c r="J123" s="176"/>
      <c r="K123" s="176"/>
      <c r="L123" s="176"/>
      <c r="M123" s="177"/>
      <c r="N123" s="178"/>
      <c r="O123" s="176"/>
      <c r="Q123" s="179"/>
    </row>
    <row r="124" spans="1:17" s="45" customFormat="1" x14ac:dyDescent="0.3">
      <c r="A124" s="173"/>
      <c r="B124" s="174"/>
      <c r="C124" s="174"/>
      <c r="D124" s="174" t="s">
        <v>294</v>
      </c>
      <c r="E124" s="174"/>
      <c r="F124" s="174"/>
      <c r="G124" s="174"/>
      <c r="H124" s="175"/>
      <c r="I124" s="176">
        <v>0</v>
      </c>
      <c r="J124" s="176">
        <v>0</v>
      </c>
      <c r="K124" s="176">
        <v>0</v>
      </c>
      <c r="L124" s="176">
        <v>0</v>
      </c>
      <c r="M124" s="147">
        <f>Q124*100/O124</f>
        <v>100</v>
      </c>
      <c r="N124" s="178"/>
      <c r="O124" s="176">
        <v>24300</v>
      </c>
      <c r="Q124" s="84">
        <f t="shared" ref="Q124" si="26">O124-L124</f>
        <v>24300</v>
      </c>
    </row>
    <row r="125" spans="1:17" s="194" customFormat="1" x14ac:dyDescent="0.3">
      <c r="A125" s="188"/>
      <c r="B125" s="189"/>
      <c r="C125" s="189"/>
      <c r="D125" s="189"/>
      <c r="E125" s="189"/>
      <c r="F125" s="189" t="s">
        <v>121</v>
      </c>
      <c r="G125" s="189"/>
      <c r="H125" s="190"/>
      <c r="I125" s="191">
        <f>SUM(I124)</f>
        <v>0</v>
      </c>
      <c r="J125" s="191">
        <f>SUM(J124)</f>
        <v>0</v>
      </c>
      <c r="K125" s="191">
        <f>SUM(K124)</f>
        <v>0</v>
      </c>
      <c r="L125" s="191">
        <f>SUM(L124)</f>
        <v>0</v>
      </c>
      <c r="M125" s="192"/>
      <c r="N125" s="193"/>
      <c r="O125" s="191">
        <f>SUM(O124)</f>
        <v>24300</v>
      </c>
      <c r="Q125" s="195"/>
    </row>
    <row r="126" spans="1:17" s="194" customFormat="1" x14ac:dyDescent="0.3">
      <c r="A126" s="188"/>
      <c r="B126" s="189"/>
      <c r="C126" s="189"/>
      <c r="D126" s="189"/>
      <c r="E126" s="189"/>
      <c r="F126" s="189" t="s">
        <v>122</v>
      </c>
      <c r="G126" s="189"/>
      <c r="H126" s="190"/>
      <c r="I126" s="191">
        <f>I125</f>
        <v>0</v>
      </c>
      <c r="J126" s="191">
        <f>J125</f>
        <v>0</v>
      </c>
      <c r="K126" s="191">
        <f>K125</f>
        <v>0</v>
      </c>
      <c r="L126" s="191">
        <f>L125</f>
        <v>0</v>
      </c>
      <c r="M126" s="192"/>
      <c r="N126" s="193"/>
      <c r="O126" s="191">
        <f>O125</f>
        <v>24300</v>
      </c>
      <c r="Q126" s="195"/>
    </row>
    <row r="127" spans="1:17" s="146" customFormat="1" x14ac:dyDescent="0.3">
      <c r="A127" s="142"/>
      <c r="B127" s="143"/>
      <c r="C127" s="143"/>
      <c r="D127" s="143"/>
      <c r="E127" s="143"/>
      <c r="F127" s="143" t="s">
        <v>411</v>
      </c>
      <c r="G127" s="143"/>
      <c r="H127" s="144"/>
      <c r="I127" s="145">
        <f>I98+I120+I126</f>
        <v>837258</v>
      </c>
      <c r="J127" s="145">
        <f>J98+J120+J126</f>
        <v>976249</v>
      </c>
      <c r="K127" s="145">
        <f>K98+K120+K126</f>
        <v>1107659.2</v>
      </c>
      <c r="L127" s="145">
        <f>L98+L120+L126</f>
        <v>2253000</v>
      </c>
      <c r="M127" s="148"/>
      <c r="N127" s="149"/>
      <c r="O127" s="145">
        <f>O98+O120+O126</f>
        <v>2128300</v>
      </c>
      <c r="Q127" s="158"/>
    </row>
    <row r="128" spans="1:17" s="146" customFormat="1" x14ac:dyDescent="0.3">
      <c r="A128" s="142"/>
      <c r="B128" s="143"/>
      <c r="C128" s="143"/>
      <c r="D128" s="143"/>
      <c r="E128" s="143"/>
      <c r="F128" s="143" t="s">
        <v>127</v>
      </c>
      <c r="G128" s="143"/>
      <c r="H128" s="144"/>
      <c r="I128" s="145">
        <f>I88+I127</f>
        <v>7395290.8799999999</v>
      </c>
      <c r="J128" s="145">
        <f>J88+J127</f>
        <v>11869674.300000001</v>
      </c>
      <c r="K128" s="145">
        <f>K88+K127</f>
        <v>10711336.57</v>
      </c>
      <c r="L128" s="145">
        <f>L88+L127</f>
        <v>13067920</v>
      </c>
      <c r="M128" s="148"/>
      <c r="N128" s="149"/>
      <c r="O128" s="145">
        <f>O88+O127</f>
        <v>13563320</v>
      </c>
      <c r="Q128" s="158"/>
    </row>
    <row r="129" spans="1:17" s="146" customFormat="1" x14ac:dyDescent="0.3">
      <c r="A129" s="142"/>
      <c r="B129" s="143"/>
      <c r="C129" s="143"/>
      <c r="D129" s="143"/>
      <c r="E129" s="143"/>
      <c r="F129" s="143"/>
      <c r="G129" s="143"/>
      <c r="H129" s="144"/>
      <c r="I129" s="145"/>
      <c r="J129" s="145"/>
      <c r="K129" s="145"/>
      <c r="L129" s="145"/>
      <c r="M129" s="148"/>
      <c r="N129" s="149"/>
      <c r="O129" s="145"/>
      <c r="Q129" s="158"/>
    </row>
    <row r="130" spans="1:17" s="146" customFormat="1" x14ac:dyDescent="0.3">
      <c r="A130" s="142"/>
      <c r="B130" s="143"/>
      <c r="C130" s="143"/>
      <c r="D130" s="143"/>
      <c r="E130" s="143"/>
      <c r="F130" s="143"/>
      <c r="G130" s="143"/>
      <c r="H130" s="144"/>
      <c r="I130" s="145"/>
      <c r="J130" s="145"/>
      <c r="K130" s="145"/>
      <c r="L130" s="145"/>
      <c r="M130" s="148"/>
      <c r="N130" s="149"/>
      <c r="O130" s="145"/>
      <c r="Q130" s="158"/>
    </row>
    <row r="131" spans="1:17" s="146" customFormat="1" x14ac:dyDescent="0.3">
      <c r="A131" s="142"/>
      <c r="B131" s="143"/>
      <c r="C131" s="143"/>
      <c r="D131" s="143"/>
      <c r="E131" s="143"/>
      <c r="F131" s="143"/>
      <c r="G131" s="143"/>
      <c r="H131" s="144"/>
      <c r="I131" s="145"/>
      <c r="J131" s="145"/>
      <c r="K131" s="145"/>
      <c r="L131" s="145"/>
      <c r="M131" s="148"/>
      <c r="N131" s="149"/>
      <c r="O131" s="145"/>
      <c r="Q131" s="158"/>
    </row>
    <row r="132" spans="1:17" s="9" customFormat="1" x14ac:dyDescent="0.3">
      <c r="A132" s="150"/>
      <c r="B132" s="151"/>
      <c r="C132" s="151"/>
      <c r="D132" s="151"/>
      <c r="E132" s="151"/>
      <c r="F132" s="151"/>
      <c r="G132" s="151"/>
      <c r="H132" s="152"/>
      <c r="I132" s="367" t="s">
        <v>100</v>
      </c>
      <c r="J132" s="367"/>
      <c r="K132" s="366"/>
      <c r="L132" s="365" t="s">
        <v>82</v>
      </c>
      <c r="M132" s="367"/>
      <c r="N132" s="367"/>
      <c r="O132" s="366"/>
      <c r="P132" s="273" t="s">
        <v>648</v>
      </c>
      <c r="Q132" s="85"/>
    </row>
    <row r="133" spans="1:17" s="9" customFormat="1" x14ac:dyDescent="0.3">
      <c r="A133" s="153"/>
      <c r="B133" s="154"/>
      <c r="C133" s="154"/>
      <c r="D133" s="154"/>
      <c r="E133" s="154"/>
      <c r="F133" s="154"/>
      <c r="G133" s="154"/>
      <c r="H133" s="155"/>
      <c r="I133" s="156" t="s">
        <v>79</v>
      </c>
      <c r="J133" s="156" t="s">
        <v>81</v>
      </c>
      <c r="K133" s="156" t="s">
        <v>200</v>
      </c>
      <c r="L133" s="156" t="s">
        <v>201</v>
      </c>
      <c r="M133" s="365" t="s">
        <v>80</v>
      </c>
      <c r="N133" s="366"/>
      <c r="O133" s="156" t="s">
        <v>611</v>
      </c>
      <c r="P133" s="31"/>
      <c r="Q133" s="157"/>
    </row>
    <row r="134" spans="1:17" s="9" customFormat="1" x14ac:dyDescent="0.3">
      <c r="A134" s="122" t="s">
        <v>128</v>
      </c>
      <c r="B134" s="166"/>
      <c r="C134" s="166"/>
      <c r="D134" s="166"/>
      <c r="E134" s="166"/>
      <c r="F134" s="166"/>
      <c r="G134" s="166"/>
      <c r="H134" s="167"/>
      <c r="I134" s="81"/>
      <c r="J134" s="81"/>
      <c r="K134" s="81"/>
      <c r="L134" s="81"/>
      <c r="M134" s="162"/>
      <c r="N134" s="124"/>
      <c r="O134" s="81"/>
      <c r="Q134" s="85"/>
    </row>
    <row r="135" spans="1:17" s="9" customFormat="1" x14ac:dyDescent="0.3">
      <c r="A135" s="122" t="s">
        <v>132</v>
      </c>
      <c r="B135" s="166"/>
      <c r="C135" s="166"/>
      <c r="D135" s="166"/>
      <c r="E135" s="166"/>
      <c r="F135" s="166"/>
      <c r="G135" s="166"/>
      <c r="H135" s="167"/>
      <c r="I135" s="81"/>
      <c r="J135" s="81"/>
      <c r="K135" s="81"/>
      <c r="L135" s="81"/>
      <c r="M135" s="162"/>
      <c r="N135" s="124"/>
      <c r="O135" s="81"/>
      <c r="Q135" s="85"/>
    </row>
    <row r="136" spans="1:17" s="9" customFormat="1" x14ac:dyDescent="0.3">
      <c r="A136" s="122"/>
      <c r="B136" s="166" t="s">
        <v>194</v>
      </c>
      <c r="C136" s="166"/>
      <c r="D136" s="166"/>
      <c r="E136" s="166"/>
      <c r="F136" s="166"/>
      <c r="G136" s="166"/>
      <c r="H136" s="167"/>
      <c r="I136" s="81"/>
      <c r="J136" s="81"/>
      <c r="K136" s="81"/>
      <c r="L136" s="81"/>
      <c r="M136" s="162"/>
      <c r="N136" s="124"/>
      <c r="O136" s="81"/>
      <c r="Q136" s="85"/>
    </row>
    <row r="137" spans="1:17" s="9" customFormat="1" x14ac:dyDescent="0.3">
      <c r="A137" s="122"/>
      <c r="B137" s="166" t="s">
        <v>18</v>
      </c>
      <c r="C137" s="166"/>
      <c r="D137" s="166"/>
      <c r="E137" s="166"/>
      <c r="F137" s="166"/>
      <c r="G137" s="166"/>
      <c r="H137" s="167"/>
      <c r="I137" s="81"/>
      <c r="J137" s="81"/>
      <c r="K137" s="81"/>
      <c r="L137" s="81"/>
      <c r="M137" s="162"/>
      <c r="N137" s="124"/>
      <c r="O137" s="81"/>
      <c r="Q137" s="85"/>
    </row>
    <row r="138" spans="1:17" x14ac:dyDescent="0.3">
      <c r="A138" s="140"/>
      <c r="B138" s="138"/>
      <c r="C138" s="138" t="s">
        <v>109</v>
      </c>
      <c r="D138" s="138"/>
      <c r="E138" s="138"/>
      <c r="F138" s="138"/>
      <c r="G138" s="138"/>
      <c r="H138" s="139"/>
      <c r="I138" s="79">
        <v>0</v>
      </c>
      <c r="J138" s="79">
        <v>180000</v>
      </c>
      <c r="K138" s="79">
        <v>201439</v>
      </c>
      <c r="L138" s="79">
        <v>216000</v>
      </c>
      <c r="M138" s="147">
        <f t="shared" ref="M138" si="27">Q138*100/L138</f>
        <v>16.666666666666668</v>
      </c>
      <c r="N138" s="121" t="s">
        <v>408</v>
      </c>
      <c r="O138" s="79">
        <v>252000</v>
      </c>
      <c r="Q138" s="84">
        <f t="shared" ref="Q138" si="28">O138-L138</f>
        <v>36000</v>
      </c>
    </row>
    <row r="139" spans="1:17" x14ac:dyDescent="0.3">
      <c r="A139" s="140"/>
      <c r="B139" s="138"/>
      <c r="C139" s="138" t="s">
        <v>258</v>
      </c>
      <c r="D139" s="138"/>
      <c r="E139" s="138"/>
      <c r="F139" s="138"/>
      <c r="G139" s="138"/>
      <c r="H139" s="139"/>
      <c r="I139" s="79">
        <v>0</v>
      </c>
      <c r="J139" s="79">
        <v>0</v>
      </c>
      <c r="K139" s="79">
        <v>0</v>
      </c>
      <c r="L139" s="79">
        <v>0</v>
      </c>
      <c r="M139" s="147"/>
      <c r="N139" s="121"/>
      <c r="O139" s="79">
        <v>0</v>
      </c>
    </row>
    <row r="140" spans="1:17" x14ac:dyDescent="0.3">
      <c r="A140" s="140"/>
      <c r="B140" s="138"/>
      <c r="C140" s="138"/>
      <c r="D140" s="138" t="s">
        <v>623</v>
      </c>
      <c r="E140" s="138"/>
      <c r="F140" s="138"/>
      <c r="G140" s="138"/>
      <c r="H140" s="139"/>
      <c r="I140" s="79">
        <v>115200</v>
      </c>
      <c r="J140" s="79">
        <v>120300</v>
      </c>
      <c r="K140" s="79">
        <v>53760</v>
      </c>
      <c r="L140" s="79">
        <v>100000</v>
      </c>
      <c r="M140" s="147">
        <f t="shared" ref="M140:M141" si="29">Q140*100/L140</f>
        <v>22.1</v>
      </c>
      <c r="N140" s="121" t="s">
        <v>408</v>
      </c>
      <c r="O140" s="79">
        <v>122100</v>
      </c>
      <c r="Q140" s="84">
        <f t="shared" ref="Q140:Q142" si="30">O140-L140</f>
        <v>22100</v>
      </c>
    </row>
    <row r="141" spans="1:17" x14ac:dyDescent="0.3">
      <c r="A141" s="140"/>
      <c r="B141" s="138"/>
      <c r="C141" s="138"/>
      <c r="D141" s="138" t="s">
        <v>261</v>
      </c>
      <c r="E141" s="138"/>
      <c r="F141" s="138"/>
      <c r="G141" s="138"/>
      <c r="H141" s="139"/>
      <c r="I141" s="79">
        <v>10500</v>
      </c>
      <c r="J141" s="79">
        <v>114650</v>
      </c>
      <c r="K141" s="79">
        <v>0</v>
      </c>
      <c r="L141" s="79">
        <v>110000</v>
      </c>
      <c r="M141" s="147">
        <f t="shared" si="29"/>
        <v>-27.272727272727273</v>
      </c>
      <c r="N141" s="121" t="s">
        <v>408</v>
      </c>
      <c r="O141" s="79">
        <v>80000</v>
      </c>
      <c r="Q141" s="84">
        <f t="shared" si="30"/>
        <v>-30000</v>
      </c>
    </row>
    <row r="142" spans="1:17" x14ac:dyDescent="0.3">
      <c r="A142" s="140"/>
      <c r="B142" s="138"/>
      <c r="C142" s="138" t="s">
        <v>19</v>
      </c>
      <c r="D142" s="138"/>
      <c r="E142" s="138"/>
      <c r="F142" s="138"/>
      <c r="G142" s="138"/>
      <c r="H142" s="139"/>
      <c r="I142" s="79">
        <v>0</v>
      </c>
      <c r="J142" s="79">
        <v>0</v>
      </c>
      <c r="K142" s="79">
        <v>0</v>
      </c>
      <c r="L142" s="79">
        <v>70000</v>
      </c>
      <c r="M142" s="147">
        <f>Q142*100/L142</f>
        <v>-100</v>
      </c>
      <c r="N142" s="121" t="s">
        <v>408</v>
      </c>
      <c r="O142" s="79">
        <v>0</v>
      </c>
      <c r="Q142" s="84">
        <f t="shared" si="30"/>
        <v>-70000</v>
      </c>
    </row>
    <row r="143" spans="1:17" s="146" customFormat="1" x14ac:dyDescent="0.3">
      <c r="A143" s="142"/>
      <c r="B143" s="143"/>
      <c r="C143" s="143"/>
      <c r="D143" s="143"/>
      <c r="E143" s="143"/>
      <c r="F143" s="143" t="s">
        <v>111</v>
      </c>
      <c r="G143" s="143"/>
      <c r="H143" s="144"/>
      <c r="I143" s="145">
        <f>SUM(I139:I142)</f>
        <v>125700</v>
      </c>
      <c r="J143" s="145">
        <f>SUM(J139:J142)</f>
        <v>234950</v>
      </c>
      <c r="K143" s="145">
        <f>SUM(K138:K142)</f>
        <v>255199</v>
      </c>
      <c r="L143" s="145">
        <f>SUM(L138:L142)</f>
        <v>496000</v>
      </c>
      <c r="M143" s="148"/>
      <c r="N143" s="149"/>
      <c r="O143" s="145">
        <f>SUM(O138:O142)</f>
        <v>454100</v>
      </c>
      <c r="P143" s="266"/>
      <c r="Q143" s="158"/>
    </row>
    <row r="144" spans="1:17" s="9" customFormat="1" x14ac:dyDescent="0.3">
      <c r="A144" s="122"/>
      <c r="B144" s="166" t="s">
        <v>20</v>
      </c>
      <c r="C144" s="166"/>
      <c r="D144" s="166"/>
      <c r="E144" s="166"/>
      <c r="F144" s="166"/>
      <c r="G144" s="166"/>
      <c r="H144" s="167"/>
      <c r="I144" s="81"/>
      <c r="J144" s="81"/>
      <c r="K144" s="81"/>
      <c r="L144" s="81"/>
      <c r="M144" s="162"/>
      <c r="N144" s="124"/>
      <c r="O144" s="81"/>
      <c r="Q144" s="85"/>
    </row>
    <row r="145" spans="1:17" x14ac:dyDescent="0.3">
      <c r="A145" s="140"/>
      <c r="B145" s="138"/>
      <c r="C145" s="138" t="s">
        <v>129</v>
      </c>
      <c r="D145" s="138"/>
      <c r="E145" s="138"/>
      <c r="F145" s="138"/>
      <c r="G145" s="138"/>
      <c r="H145" s="139"/>
      <c r="I145" s="79">
        <v>0</v>
      </c>
      <c r="J145" s="79">
        <v>9910</v>
      </c>
      <c r="K145" s="79">
        <v>0</v>
      </c>
      <c r="L145" s="79">
        <v>20000</v>
      </c>
      <c r="M145" s="147">
        <f t="shared" ref="M145:M148" si="31">Q145*100/L145</f>
        <v>0</v>
      </c>
      <c r="N145" s="121" t="s">
        <v>408</v>
      </c>
      <c r="O145" s="79">
        <v>20000</v>
      </c>
      <c r="Q145" s="84">
        <f t="shared" ref="Q145:Q148" si="32">O145-L145</f>
        <v>0</v>
      </c>
    </row>
    <row r="146" spans="1:17" x14ac:dyDescent="0.3">
      <c r="A146" s="140"/>
      <c r="B146" s="138"/>
      <c r="C146" s="138" t="s">
        <v>146</v>
      </c>
      <c r="D146" s="138"/>
      <c r="E146" s="138"/>
      <c r="F146" s="138"/>
      <c r="G146" s="138"/>
      <c r="H146" s="139"/>
      <c r="I146" s="79">
        <v>0</v>
      </c>
      <c r="J146" s="79">
        <v>0</v>
      </c>
      <c r="K146" s="79">
        <v>5568</v>
      </c>
      <c r="L146" s="79">
        <v>10000</v>
      </c>
      <c r="M146" s="147">
        <f t="shared" si="31"/>
        <v>0</v>
      </c>
      <c r="N146" s="121" t="s">
        <v>408</v>
      </c>
      <c r="O146" s="79">
        <v>10000</v>
      </c>
      <c r="Q146" s="84">
        <f t="shared" si="32"/>
        <v>0</v>
      </c>
    </row>
    <row r="147" spans="1:17" x14ac:dyDescent="0.3">
      <c r="A147" s="140"/>
      <c r="B147" s="138"/>
      <c r="C147" s="138" t="s">
        <v>130</v>
      </c>
      <c r="D147" s="138"/>
      <c r="E147" s="138"/>
      <c r="F147" s="138"/>
      <c r="G147" s="138"/>
      <c r="H147" s="139"/>
      <c r="I147" s="79">
        <v>0</v>
      </c>
      <c r="J147" s="79">
        <v>48800</v>
      </c>
      <c r="K147" s="79">
        <v>53500</v>
      </c>
      <c r="L147" s="79">
        <v>60000</v>
      </c>
      <c r="M147" s="147">
        <f t="shared" si="31"/>
        <v>0</v>
      </c>
      <c r="N147" s="121" t="s">
        <v>408</v>
      </c>
      <c r="O147" s="79">
        <v>60000</v>
      </c>
      <c r="Q147" s="84">
        <f t="shared" si="32"/>
        <v>0</v>
      </c>
    </row>
    <row r="148" spans="1:17" x14ac:dyDescent="0.3">
      <c r="A148" s="140"/>
      <c r="B148" s="138"/>
      <c r="C148" s="138" t="s">
        <v>262</v>
      </c>
      <c r="D148" s="138"/>
      <c r="E148" s="138"/>
      <c r="F148" s="138"/>
      <c r="G148" s="138"/>
      <c r="H148" s="139"/>
      <c r="I148" s="79">
        <v>19373.650000000001</v>
      </c>
      <c r="J148" s="79">
        <v>18500</v>
      </c>
      <c r="K148" s="79">
        <v>18000</v>
      </c>
      <c r="L148" s="79">
        <v>30000</v>
      </c>
      <c r="M148" s="147">
        <f t="shared" si="31"/>
        <v>0</v>
      </c>
      <c r="N148" s="121" t="s">
        <v>408</v>
      </c>
      <c r="O148" s="79">
        <v>30000</v>
      </c>
      <c r="Q148" s="84">
        <f t="shared" si="32"/>
        <v>0</v>
      </c>
    </row>
    <row r="149" spans="1:17" s="317" customFormat="1" ht="17.25" x14ac:dyDescent="0.3">
      <c r="A149" s="311"/>
      <c r="B149" s="312"/>
      <c r="C149" s="312"/>
      <c r="D149" s="312"/>
      <c r="E149" s="312"/>
      <c r="F149" s="312" t="s">
        <v>118</v>
      </c>
      <c r="G149" s="312"/>
      <c r="H149" s="313"/>
      <c r="I149" s="314">
        <f>SUM(I145:I148)</f>
        <v>19373.650000000001</v>
      </c>
      <c r="J149" s="314">
        <f>SUM(J145:J148)</f>
        <v>77210</v>
      </c>
      <c r="K149" s="314">
        <f>SUM(K145:K148)</f>
        <v>77068</v>
      </c>
      <c r="L149" s="314">
        <f>SUM(L145:L148)</f>
        <v>120000</v>
      </c>
      <c r="M149" s="315"/>
      <c r="N149" s="316"/>
      <c r="O149" s="314">
        <f>SUM(O145:O148)</f>
        <v>120000</v>
      </c>
      <c r="Q149" s="318"/>
    </row>
    <row r="150" spans="1:17" s="317" customFormat="1" ht="17.25" x14ac:dyDescent="0.3">
      <c r="A150" s="311"/>
      <c r="B150" s="312"/>
      <c r="C150" s="312"/>
      <c r="D150" s="312"/>
      <c r="E150" s="312"/>
      <c r="F150" s="312" t="s">
        <v>409</v>
      </c>
      <c r="G150" s="312"/>
      <c r="H150" s="313"/>
      <c r="I150" s="314">
        <f>I143+I149</f>
        <v>145073.65</v>
      </c>
      <c r="J150" s="314">
        <f>J143+J149</f>
        <v>312160</v>
      </c>
      <c r="K150" s="314">
        <f>K143+K149</f>
        <v>332267</v>
      </c>
      <c r="L150" s="314">
        <f>L143+L149</f>
        <v>616000</v>
      </c>
      <c r="M150" s="315"/>
      <c r="N150" s="316"/>
      <c r="O150" s="314">
        <f>O143+O149</f>
        <v>574100</v>
      </c>
      <c r="Q150" s="318"/>
    </row>
    <row r="151" spans="1:17" s="325" customFormat="1" ht="17.25" x14ac:dyDescent="0.3">
      <c r="A151" s="319"/>
      <c r="B151" s="320" t="s">
        <v>27</v>
      </c>
      <c r="C151" s="320"/>
      <c r="D151" s="320"/>
      <c r="E151" s="320"/>
      <c r="F151" s="320"/>
      <c r="G151" s="320"/>
      <c r="H151" s="321"/>
      <c r="I151" s="322"/>
      <c r="J151" s="322"/>
      <c r="K151" s="322"/>
      <c r="L151" s="322"/>
      <c r="M151" s="323"/>
      <c r="N151" s="324"/>
      <c r="O151" s="322"/>
      <c r="Q151" s="326"/>
    </row>
    <row r="152" spans="1:17" s="325" customFormat="1" ht="17.25" x14ac:dyDescent="0.3">
      <c r="A152" s="319"/>
      <c r="B152" s="320" t="s">
        <v>28</v>
      </c>
      <c r="C152" s="320"/>
      <c r="D152" s="320"/>
      <c r="E152" s="320"/>
      <c r="F152" s="320"/>
      <c r="G152" s="320"/>
      <c r="H152" s="321"/>
      <c r="I152" s="322"/>
      <c r="J152" s="322"/>
      <c r="K152" s="322"/>
      <c r="L152" s="322"/>
      <c r="M152" s="323"/>
      <c r="N152" s="324"/>
      <c r="O152" s="322"/>
      <c r="Q152" s="326"/>
    </row>
    <row r="153" spans="1:17" x14ac:dyDescent="0.3">
      <c r="A153" s="140"/>
      <c r="B153" s="138"/>
      <c r="C153" s="138" t="s">
        <v>30</v>
      </c>
      <c r="D153" s="138"/>
      <c r="E153" s="138"/>
      <c r="F153" s="138"/>
      <c r="G153" s="138"/>
      <c r="H153" s="139"/>
      <c r="I153" s="79"/>
      <c r="J153" s="79"/>
      <c r="K153" s="79"/>
      <c r="L153" s="79"/>
      <c r="M153" s="147"/>
      <c r="N153" s="121"/>
      <c r="O153" s="79"/>
    </row>
    <row r="154" spans="1:17" x14ac:dyDescent="0.3">
      <c r="A154" s="140"/>
      <c r="B154" s="138"/>
      <c r="C154" s="138"/>
      <c r="D154" s="138" t="s">
        <v>294</v>
      </c>
      <c r="E154" s="138"/>
      <c r="F154" s="138"/>
      <c r="G154" s="138"/>
      <c r="H154" s="139"/>
      <c r="I154" s="79">
        <v>0</v>
      </c>
      <c r="J154" s="79">
        <v>0</v>
      </c>
      <c r="K154" s="79">
        <v>0</v>
      </c>
      <c r="L154" s="79">
        <v>32000</v>
      </c>
      <c r="M154" s="147">
        <f>Q154*100/L154</f>
        <v>-100</v>
      </c>
      <c r="N154" s="121" t="s">
        <v>408</v>
      </c>
      <c r="O154" s="79">
        <v>0</v>
      </c>
      <c r="Q154" s="84">
        <f t="shared" ref="Q154" si="33">O154-L154</f>
        <v>-32000</v>
      </c>
    </row>
    <row r="155" spans="1:17" s="317" customFormat="1" ht="17.25" x14ac:dyDescent="0.3">
      <c r="A155" s="311"/>
      <c r="B155" s="312"/>
      <c r="C155" s="312"/>
      <c r="D155" s="312"/>
      <c r="E155" s="312"/>
      <c r="F155" s="312" t="s">
        <v>121</v>
      </c>
      <c r="G155" s="312"/>
      <c r="H155" s="313"/>
      <c r="I155" s="314">
        <f>SUM(I154)</f>
        <v>0</v>
      </c>
      <c r="J155" s="314">
        <f>SUM(J154)</f>
        <v>0</v>
      </c>
      <c r="K155" s="314">
        <f>SUM(K154)</f>
        <v>0</v>
      </c>
      <c r="L155" s="314">
        <f>SUM(L154)</f>
        <v>32000</v>
      </c>
      <c r="M155" s="315"/>
      <c r="N155" s="316"/>
      <c r="O155" s="314">
        <f>SUM(O154)</f>
        <v>0</v>
      </c>
      <c r="Q155" s="318"/>
    </row>
    <row r="156" spans="1:17" s="317" customFormat="1" ht="17.25" x14ac:dyDescent="0.3">
      <c r="A156" s="311"/>
      <c r="B156" s="312"/>
      <c r="C156" s="312"/>
      <c r="D156" s="312"/>
      <c r="E156" s="312"/>
      <c r="F156" s="312" t="s">
        <v>122</v>
      </c>
      <c r="G156" s="312"/>
      <c r="H156" s="313"/>
      <c r="I156" s="314">
        <f>I155</f>
        <v>0</v>
      </c>
      <c r="J156" s="314">
        <f>J155</f>
        <v>0</v>
      </c>
      <c r="K156" s="314">
        <f>K155</f>
        <v>0</v>
      </c>
      <c r="L156" s="314">
        <f>L155</f>
        <v>32000</v>
      </c>
      <c r="M156" s="315"/>
      <c r="N156" s="316"/>
      <c r="O156" s="314">
        <f>O155</f>
        <v>0</v>
      </c>
      <c r="Q156" s="318"/>
    </row>
    <row r="157" spans="1:17" s="317" customFormat="1" ht="17.25" x14ac:dyDescent="0.3">
      <c r="A157" s="311"/>
      <c r="B157" s="312"/>
      <c r="C157" s="312"/>
      <c r="D157" s="312"/>
      <c r="E157" s="312"/>
      <c r="F157" s="312" t="s">
        <v>412</v>
      </c>
      <c r="G157" s="312"/>
      <c r="H157" s="313"/>
      <c r="I157" s="314">
        <f>I150+I156</f>
        <v>145073.65</v>
      </c>
      <c r="J157" s="314">
        <f>J150+J156</f>
        <v>312160</v>
      </c>
      <c r="K157" s="314">
        <f>K143+K156</f>
        <v>255199</v>
      </c>
      <c r="L157" s="314">
        <f>L150+L156</f>
        <v>648000</v>
      </c>
      <c r="M157" s="315"/>
      <c r="N157" s="316"/>
      <c r="O157" s="314">
        <f>O150+O156</f>
        <v>574100</v>
      </c>
      <c r="Q157" s="318"/>
    </row>
    <row r="158" spans="1:17" s="317" customFormat="1" ht="17.25" x14ac:dyDescent="0.3">
      <c r="A158" s="311"/>
      <c r="B158" s="312"/>
      <c r="C158" s="312"/>
      <c r="D158" s="312"/>
      <c r="E158" s="312"/>
      <c r="F158" s="312" t="s">
        <v>133</v>
      </c>
      <c r="G158" s="312"/>
      <c r="H158" s="313"/>
      <c r="I158" s="314">
        <f>I157</f>
        <v>145073.65</v>
      </c>
      <c r="J158" s="314">
        <f>J157</f>
        <v>312160</v>
      </c>
      <c r="K158" s="314">
        <f>K157</f>
        <v>255199</v>
      </c>
      <c r="L158" s="314">
        <f>L157</f>
        <v>648000</v>
      </c>
      <c r="M158" s="315"/>
      <c r="N158" s="316"/>
      <c r="O158" s="314">
        <f>O157</f>
        <v>574100</v>
      </c>
      <c r="Q158" s="318"/>
    </row>
    <row r="159" spans="1:17" s="9" customFormat="1" x14ac:dyDescent="0.3">
      <c r="A159" s="150"/>
      <c r="B159" s="151"/>
      <c r="C159" s="151"/>
      <c r="D159" s="151"/>
      <c r="E159" s="151"/>
      <c r="F159" s="151"/>
      <c r="G159" s="151"/>
      <c r="H159" s="152"/>
      <c r="I159" s="367" t="s">
        <v>100</v>
      </c>
      <c r="J159" s="367"/>
      <c r="K159" s="366"/>
      <c r="L159" s="365" t="s">
        <v>82</v>
      </c>
      <c r="M159" s="367"/>
      <c r="N159" s="367"/>
      <c r="O159" s="366"/>
      <c r="P159" s="273" t="s">
        <v>647</v>
      </c>
      <c r="Q159" s="85"/>
    </row>
    <row r="160" spans="1:17" s="9" customFormat="1" x14ac:dyDescent="0.3">
      <c r="A160" s="153"/>
      <c r="B160" s="154"/>
      <c r="C160" s="154"/>
      <c r="D160" s="154"/>
      <c r="E160" s="154"/>
      <c r="F160" s="154"/>
      <c r="G160" s="154"/>
      <c r="H160" s="155"/>
      <c r="I160" s="156" t="s">
        <v>79</v>
      </c>
      <c r="J160" s="156" t="s">
        <v>81</v>
      </c>
      <c r="K160" s="156" t="s">
        <v>200</v>
      </c>
      <c r="L160" s="156" t="s">
        <v>201</v>
      </c>
      <c r="M160" s="365" t="s">
        <v>80</v>
      </c>
      <c r="N160" s="366"/>
      <c r="O160" s="156" t="s">
        <v>611</v>
      </c>
      <c r="P160" s="31"/>
      <c r="Q160" s="157"/>
    </row>
    <row r="161" spans="1:17" s="9" customFormat="1" x14ac:dyDescent="0.3">
      <c r="A161" s="122" t="s">
        <v>134</v>
      </c>
      <c r="B161" s="166"/>
      <c r="C161" s="166"/>
      <c r="D161" s="166"/>
      <c r="E161" s="166"/>
      <c r="F161" s="166"/>
      <c r="G161" s="166"/>
      <c r="H161" s="167"/>
      <c r="I161" s="81"/>
      <c r="J161" s="81"/>
      <c r="K161" s="81"/>
      <c r="L161" s="81"/>
      <c r="M161" s="162"/>
      <c r="N161" s="124"/>
      <c r="O161" s="81"/>
      <c r="Q161" s="85"/>
    </row>
    <row r="162" spans="1:17" s="9" customFormat="1" x14ac:dyDescent="0.3">
      <c r="A162" s="122" t="s">
        <v>135</v>
      </c>
      <c r="B162" s="166"/>
      <c r="C162" s="166"/>
      <c r="D162" s="166"/>
      <c r="E162" s="166"/>
      <c r="F162" s="166"/>
      <c r="G162" s="166"/>
      <c r="H162" s="167"/>
      <c r="I162" s="81"/>
      <c r="J162" s="81"/>
      <c r="K162" s="81"/>
      <c r="L162" s="81"/>
      <c r="M162" s="162"/>
      <c r="N162" s="124"/>
      <c r="O162" s="81"/>
      <c r="Q162" s="85"/>
    </row>
    <row r="163" spans="1:17" s="9" customFormat="1" x14ac:dyDescent="0.3">
      <c r="A163" s="122"/>
      <c r="B163" s="166" t="s">
        <v>8</v>
      </c>
      <c r="C163" s="166"/>
      <c r="D163" s="166"/>
      <c r="E163" s="166"/>
      <c r="F163" s="166"/>
      <c r="G163" s="166"/>
      <c r="H163" s="167"/>
      <c r="I163" s="81"/>
      <c r="J163" s="81"/>
      <c r="K163" s="81"/>
      <c r="L163" s="81"/>
      <c r="M163" s="162"/>
      <c r="N163" s="124"/>
      <c r="O163" s="81"/>
      <c r="Q163" s="85"/>
    </row>
    <row r="164" spans="1:17" s="9" customFormat="1" x14ac:dyDescent="0.3">
      <c r="A164" s="122"/>
      <c r="B164" s="166" t="s">
        <v>11</v>
      </c>
      <c r="C164" s="166"/>
      <c r="D164" s="166"/>
      <c r="E164" s="166"/>
      <c r="F164" s="166"/>
      <c r="G164" s="166"/>
      <c r="H164" s="167"/>
      <c r="I164" s="81"/>
      <c r="J164" s="81"/>
      <c r="K164" s="81"/>
      <c r="L164" s="81"/>
      <c r="M164" s="162"/>
      <c r="N164" s="124"/>
      <c r="O164" s="81"/>
      <c r="Q164" s="85"/>
    </row>
    <row r="165" spans="1:17" x14ac:dyDescent="0.3">
      <c r="A165" s="140"/>
      <c r="B165" s="138"/>
      <c r="C165" s="138" t="s">
        <v>12</v>
      </c>
      <c r="D165" s="138"/>
      <c r="E165" s="138"/>
      <c r="F165" s="138"/>
      <c r="G165" s="138"/>
      <c r="H165" s="139"/>
      <c r="I165" s="79">
        <v>0</v>
      </c>
      <c r="J165" s="79">
        <v>0</v>
      </c>
      <c r="K165" s="79">
        <v>474747</v>
      </c>
      <c r="L165" s="79">
        <v>580000</v>
      </c>
      <c r="M165" s="147">
        <f>Q165*100/L165</f>
        <v>6.8965517241379306</v>
      </c>
      <c r="N165" s="121" t="s">
        <v>408</v>
      </c>
      <c r="O165" s="79">
        <v>620000</v>
      </c>
      <c r="Q165" s="84">
        <f t="shared" ref="Q165:Q168" si="34">O165-L165</f>
        <v>40000</v>
      </c>
    </row>
    <row r="166" spans="1:17" x14ac:dyDescent="0.3">
      <c r="A166" s="140"/>
      <c r="B166" s="138"/>
      <c r="C166" s="138" t="s">
        <v>13</v>
      </c>
      <c r="D166" s="138"/>
      <c r="E166" s="138"/>
      <c r="F166" s="138"/>
      <c r="G166" s="138"/>
      <c r="H166" s="139"/>
      <c r="I166" s="79">
        <v>0</v>
      </c>
      <c r="J166" s="79">
        <v>0</v>
      </c>
      <c r="K166" s="79">
        <v>42000</v>
      </c>
      <c r="L166" s="79">
        <v>42000</v>
      </c>
      <c r="M166" s="147">
        <f>Q166*100/L166</f>
        <v>0</v>
      </c>
      <c r="N166" s="121" t="s">
        <v>408</v>
      </c>
      <c r="O166" s="79">
        <v>42000</v>
      </c>
      <c r="Q166" s="84">
        <f t="shared" si="34"/>
        <v>0</v>
      </c>
    </row>
    <row r="167" spans="1:17" x14ac:dyDescent="0.3">
      <c r="A167" s="140"/>
      <c r="B167" s="138"/>
      <c r="C167" s="138" t="s">
        <v>192</v>
      </c>
      <c r="D167" s="138"/>
      <c r="E167" s="138"/>
      <c r="F167" s="138"/>
      <c r="G167" s="138"/>
      <c r="H167" s="139"/>
      <c r="I167" s="79">
        <v>0</v>
      </c>
      <c r="J167" s="79">
        <v>0</v>
      </c>
      <c r="K167" s="79">
        <v>410500</v>
      </c>
      <c r="L167" s="79">
        <v>700000</v>
      </c>
      <c r="M167" s="147">
        <f>Q167*100/L167</f>
        <v>-51</v>
      </c>
      <c r="N167" s="121" t="s">
        <v>408</v>
      </c>
      <c r="O167" s="79">
        <v>343000</v>
      </c>
      <c r="Q167" s="84">
        <f t="shared" si="34"/>
        <v>-357000</v>
      </c>
    </row>
    <row r="168" spans="1:17" x14ac:dyDescent="0.3">
      <c r="A168" s="140"/>
      <c r="B168" s="138"/>
      <c r="C168" s="138" t="s">
        <v>180</v>
      </c>
      <c r="D168" s="138"/>
      <c r="E168" s="138"/>
      <c r="F168" s="138"/>
      <c r="G168" s="138"/>
      <c r="H168" s="139"/>
      <c r="I168" s="79">
        <v>0</v>
      </c>
      <c r="J168" s="79">
        <v>0</v>
      </c>
      <c r="K168" s="79">
        <v>44000</v>
      </c>
      <c r="L168" s="79">
        <v>72000</v>
      </c>
      <c r="M168" s="147">
        <f>Q168*100/L168</f>
        <v>-33.333333333333336</v>
      </c>
      <c r="N168" s="121" t="s">
        <v>408</v>
      </c>
      <c r="O168" s="79">
        <v>48000</v>
      </c>
      <c r="Q168" s="84">
        <f t="shared" si="34"/>
        <v>-24000</v>
      </c>
    </row>
    <row r="169" spans="1:17" s="146" customFormat="1" x14ac:dyDescent="0.3">
      <c r="A169" s="142"/>
      <c r="B169" s="143"/>
      <c r="C169" s="143"/>
      <c r="D169" s="143"/>
      <c r="E169" s="143"/>
      <c r="F169" s="143" t="s">
        <v>105</v>
      </c>
      <c r="G169" s="143"/>
      <c r="H169" s="144"/>
      <c r="I169" s="145">
        <f>SUM(I165:I168)</f>
        <v>0</v>
      </c>
      <c r="J169" s="145">
        <f>SUM(J165:J168)</f>
        <v>0</v>
      </c>
      <c r="K169" s="145">
        <f>SUM(K165:K168)</f>
        <v>971247</v>
      </c>
      <c r="L169" s="145">
        <f>SUM(L165:L168)</f>
        <v>1394000</v>
      </c>
      <c r="M169" s="148"/>
      <c r="N169" s="149"/>
      <c r="O169" s="145">
        <f>SUM(O165:O168)</f>
        <v>1053000</v>
      </c>
      <c r="Q169" s="158"/>
    </row>
    <row r="170" spans="1:17" s="146" customFormat="1" x14ac:dyDescent="0.3">
      <c r="A170" s="142"/>
      <c r="B170" s="143"/>
      <c r="C170" s="143"/>
      <c r="D170" s="143"/>
      <c r="E170" s="143"/>
      <c r="F170" s="143" t="s">
        <v>126</v>
      </c>
      <c r="G170" s="143"/>
      <c r="H170" s="144"/>
      <c r="I170" s="145">
        <f>I169</f>
        <v>0</v>
      </c>
      <c r="J170" s="145">
        <f>J169</f>
        <v>0</v>
      </c>
      <c r="K170" s="145">
        <f>K169</f>
        <v>971247</v>
      </c>
      <c r="L170" s="145">
        <f>L163+L169</f>
        <v>1394000</v>
      </c>
      <c r="M170" s="148"/>
      <c r="N170" s="149"/>
      <c r="O170" s="145">
        <f>O163+O169</f>
        <v>1053000</v>
      </c>
      <c r="Q170" s="158"/>
    </row>
    <row r="171" spans="1:17" s="9" customFormat="1" x14ac:dyDescent="0.3">
      <c r="A171" s="122"/>
      <c r="B171" s="166" t="s">
        <v>194</v>
      </c>
      <c r="C171" s="166"/>
      <c r="D171" s="166"/>
      <c r="E171" s="166"/>
      <c r="F171" s="166"/>
      <c r="G171" s="166"/>
      <c r="H171" s="167"/>
      <c r="I171" s="81"/>
      <c r="J171" s="81"/>
      <c r="K171" s="81"/>
      <c r="L171" s="81"/>
      <c r="M171" s="162"/>
      <c r="N171" s="124"/>
      <c r="O171" s="81"/>
      <c r="Q171" s="85"/>
    </row>
    <row r="172" spans="1:17" s="9" customFormat="1" x14ac:dyDescent="0.3">
      <c r="A172" s="122"/>
      <c r="B172" s="166" t="s">
        <v>3</v>
      </c>
      <c r="C172" s="166"/>
      <c r="D172" s="166"/>
      <c r="E172" s="166"/>
      <c r="F172" s="166"/>
      <c r="G172" s="166"/>
      <c r="H172" s="167"/>
      <c r="I172" s="81"/>
      <c r="J172" s="81"/>
      <c r="K172" s="81"/>
      <c r="L172" s="81"/>
      <c r="M172" s="162"/>
      <c r="N172" s="124"/>
      <c r="O172" s="81"/>
      <c r="Q172" s="85"/>
    </row>
    <row r="173" spans="1:17" x14ac:dyDescent="0.3">
      <c r="A173" s="140"/>
      <c r="B173" s="138"/>
      <c r="C173" s="138" t="s">
        <v>256</v>
      </c>
      <c r="D173" s="138"/>
      <c r="E173" s="138"/>
      <c r="F173" s="138"/>
      <c r="G173" s="138"/>
      <c r="H173" s="139"/>
      <c r="I173" s="79">
        <v>0</v>
      </c>
      <c r="J173" s="79">
        <v>0</v>
      </c>
      <c r="K173" s="79">
        <v>0</v>
      </c>
      <c r="L173" s="79">
        <v>80000</v>
      </c>
      <c r="M173" s="147">
        <f>Q173*100/L173</f>
        <v>25</v>
      </c>
      <c r="N173" s="121" t="s">
        <v>408</v>
      </c>
      <c r="O173" s="79">
        <v>100000</v>
      </c>
      <c r="Q173" s="84">
        <f t="shared" ref="Q173:Q175" si="35">O173-L173</f>
        <v>20000</v>
      </c>
    </row>
    <row r="174" spans="1:17" x14ac:dyDescent="0.3">
      <c r="A174" s="140"/>
      <c r="B174" s="138"/>
      <c r="C174" s="138" t="s">
        <v>106</v>
      </c>
      <c r="D174" s="138"/>
      <c r="E174" s="138"/>
      <c r="F174" s="138"/>
      <c r="G174" s="138"/>
      <c r="H174" s="139"/>
      <c r="I174" s="79">
        <v>0</v>
      </c>
      <c r="J174" s="79">
        <v>0</v>
      </c>
      <c r="K174" s="79">
        <v>0</v>
      </c>
      <c r="L174" s="79">
        <v>20000</v>
      </c>
      <c r="M174" s="147">
        <f>Q174*100/O174</f>
        <v>0</v>
      </c>
      <c r="N174" s="121" t="s">
        <v>408</v>
      </c>
      <c r="O174" s="79">
        <v>20000</v>
      </c>
      <c r="Q174" s="84">
        <f t="shared" si="35"/>
        <v>0</v>
      </c>
    </row>
    <row r="175" spans="1:17" x14ac:dyDescent="0.3">
      <c r="A175" s="140"/>
      <c r="B175" s="138"/>
      <c r="C175" s="138" t="s">
        <v>17</v>
      </c>
      <c r="D175" s="138"/>
      <c r="E175" s="138"/>
      <c r="F175" s="138"/>
      <c r="G175" s="138"/>
      <c r="H175" s="139"/>
      <c r="I175" s="79">
        <v>0</v>
      </c>
      <c r="J175" s="79">
        <v>0</v>
      </c>
      <c r="K175" s="79">
        <v>0</v>
      </c>
      <c r="L175" s="79">
        <v>10000</v>
      </c>
      <c r="M175" s="147">
        <f>Q175*100/L175</f>
        <v>-100</v>
      </c>
      <c r="N175" s="121" t="s">
        <v>408</v>
      </c>
      <c r="O175" s="79">
        <v>0</v>
      </c>
      <c r="Q175" s="84">
        <f t="shared" si="35"/>
        <v>-10000</v>
      </c>
    </row>
    <row r="176" spans="1:17" s="146" customFormat="1" x14ac:dyDescent="0.3">
      <c r="A176" s="142"/>
      <c r="B176" s="143"/>
      <c r="C176" s="143"/>
      <c r="D176" s="143"/>
      <c r="E176" s="143"/>
      <c r="F176" s="143" t="s">
        <v>108</v>
      </c>
      <c r="G176" s="143"/>
      <c r="H176" s="144"/>
      <c r="I176" s="145">
        <f>SUM(I173:I175)</f>
        <v>0</v>
      </c>
      <c r="J176" s="145">
        <f>SUM(J173:J175)</f>
        <v>0</v>
      </c>
      <c r="K176" s="145">
        <f>SUM(K173:K175)</f>
        <v>0</v>
      </c>
      <c r="L176" s="145">
        <f>SUM(L173:L175)</f>
        <v>110000</v>
      </c>
      <c r="M176" s="148"/>
      <c r="N176" s="149"/>
      <c r="O176" s="145">
        <f>SUM(O173:O175)</f>
        <v>120000</v>
      </c>
      <c r="Q176" s="158"/>
    </row>
    <row r="177" spans="1:17" s="9" customFormat="1" x14ac:dyDescent="0.3">
      <c r="A177" s="122"/>
      <c r="B177" s="166" t="s">
        <v>18</v>
      </c>
      <c r="C177" s="166"/>
      <c r="D177" s="166"/>
      <c r="E177" s="166"/>
      <c r="F177" s="166"/>
      <c r="G177" s="166"/>
      <c r="H177" s="167"/>
      <c r="I177" s="81"/>
      <c r="J177" s="81"/>
      <c r="K177" s="81"/>
      <c r="L177" s="81"/>
      <c r="M177" s="162"/>
      <c r="N177" s="124"/>
      <c r="O177" s="81"/>
      <c r="Q177" s="85"/>
    </row>
    <row r="178" spans="1:17" x14ac:dyDescent="0.3">
      <c r="A178" s="140"/>
      <c r="B178" s="138"/>
      <c r="C178" s="138" t="s">
        <v>109</v>
      </c>
      <c r="D178" s="138"/>
      <c r="E178" s="138"/>
      <c r="F178" s="138"/>
      <c r="G178" s="138"/>
      <c r="H178" s="139"/>
      <c r="I178" s="79">
        <v>0</v>
      </c>
      <c r="J178" s="79">
        <v>0</v>
      </c>
      <c r="K178" s="79">
        <v>26500</v>
      </c>
      <c r="L178" s="79">
        <v>80000</v>
      </c>
      <c r="M178" s="147">
        <f t="shared" ref="M178:M179" si="36">Q178*100/L178</f>
        <v>125</v>
      </c>
      <c r="N178" s="121" t="s">
        <v>408</v>
      </c>
      <c r="O178" s="79">
        <v>180000</v>
      </c>
      <c r="Q178" s="84">
        <f t="shared" ref="Q178:Q179" si="37">O178-L178</f>
        <v>100000</v>
      </c>
    </row>
    <row r="179" spans="1:17" x14ac:dyDescent="0.3">
      <c r="A179" s="140"/>
      <c r="B179" s="138"/>
      <c r="C179" s="138" t="s">
        <v>110</v>
      </c>
      <c r="D179" s="138"/>
      <c r="E179" s="138"/>
      <c r="F179" s="138"/>
      <c r="G179" s="138"/>
      <c r="H179" s="139"/>
      <c r="I179" s="79">
        <v>0</v>
      </c>
      <c r="J179" s="79">
        <v>0</v>
      </c>
      <c r="K179" s="79">
        <v>0</v>
      </c>
      <c r="L179" s="79">
        <v>20000</v>
      </c>
      <c r="M179" s="147">
        <f t="shared" si="36"/>
        <v>0</v>
      </c>
      <c r="N179" s="121" t="s">
        <v>408</v>
      </c>
      <c r="O179" s="79">
        <v>20000</v>
      </c>
      <c r="Q179" s="84">
        <f t="shared" si="37"/>
        <v>0</v>
      </c>
    </row>
    <row r="180" spans="1:17" x14ac:dyDescent="0.3">
      <c r="A180" s="140"/>
      <c r="B180" s="138"/>
      <c r="C180" s="138" t="s">
        <v>258</v>
      </c>
      <c r="D180" s="138"/>
      <c r="E180" s="138"/>
      <c r="F180" s="138"/>
      <c r="G180" s="138"/>
      <c r="H180" s="139"/>
      <c r="I180" s="79">
        <v>0</v>
      </c>
      <c r="J180" s="79">
        <v>0</v>
      </c>
      <c r="K180" s="79">
        <v>0</v>
      </c>
      <c r="L180" s="79">
        <v>0</v>
      </c>
      <c r="M180" s="147"/>
      <c r="N180" s="121"/>
      <c r="O180" s="79">
        <v>0</v>
      </c>
    </row>
    <row r="181" spans="1:17" x14ac:dyDescent="0.3">
      <c r="A181" s="140"/>
      <c r="B181" s="138"/>
      <c r="C181" s="138"/>
      <c r="D181" s="138" t="s">
        <v>276</v>
      </c>
      <c r="E181" s="138"/>
      <c r="F181" s="138"/>
      <c r="G181" s="138"/>
      <c r="H181" s="139"/>
      <c r="I181" s="79">
        <v>249100</v>
      </c>
      <c r="J181" s="79">
        <v>247400</v>
      </c>
      <c r="K181" s="79">
        <v>33267</v>
      </c>
      <c r="L181" s="79">
        <v>250000</v>
      </c>
      <c r="M181" s="147">
        <f t="shared" ref="M181:M184" si="38">Q181*100/L181</f>
        <v>-20</v>
      </c>
      <c r="N181" s="121" t="s">
        <v>408</v>
      </c>
      <c r="O181" s="79">
        <v>200000</v>
      </c>
      <c r="Q181" s="84">
        <f t="shared" ref="Q181:Q189" si="39">O181-L181</f>
        <v>-50000</v>
      </c>
    </row>
    <row r="182" spans="1:17" x14ac:dyDescent="0.3">
      <c r="A182" s="140"/>
      <c r="B182" s="138"/>
      <c r="C182" s="138"/>
      <c r="D182" s="138" t="s">
        <v>319</v>
      </c>
      <c r="E182" s="138"/>
      <c r="F182" s="138"/>
      <c r="G182" s="138"/>
      <c r="H182" s="139"/>
      <c r="I182" s="79">
        <v>476840</v>
      </c>
      <c r="J182" s="79">
        <v>659280</v>
      </c>
      <c r="K182" s="79">
        <v>712480</v>
      </c>
      <c r="L182" s="79">
        <v>806400</v>
      </c>
      <c r="M182" s="147">
        <f t="shared" si="38"/>
        <v>-100</v>
      </c>
      <c r="N182" s="121" t="s">
        <v>408</v>
      </c>
      <c r="O182" s="79">
        <v>0</v>
      </c>
      <c r="Q182" s="84">
        <f t="shared" si="39"/>
        <v>-806400</v>
      </c>
    </row>
    <row r="183" spans="1:17" x14ac:dyDescent="0.3">
      <c r="A183" s="140"/>
      <c r="B183" s="138"/>
      <c r="C183" s="138"/>
      <c r="D183" s="138" t="s">
        <v>320</v>
      </c>
      <c r="E183" s="138"/>
      <c r="F183" s="138"/>
      <c r="G183" s="138"/>
      <c r="H183" s="139"/>
      <c r="I183" s="79">
        <v>80000</v>
      </c>
      <c r="J183" s="79">
        <v>100000</v>
      </c>
      <c r="K183" s="79">
        <v>120000</v>
      </c>
      <c r="L183" s="79">
        <v>120000</v>
      </c>
      <c r="M183" s="147">
        <f t="shared" si="38"/>
        <v>-16.666666666666668</v>
      </c>
      <c r="N183" s="121" t="s">
        <v>408</v>
      </c>
      <c r="O183" s="79">
        <v>100000</v>
      </c>
      <c r="P183" s="263"/>
      <c r="Q183" s="84">
        <f t="shared" si="39"/>
        <v>-20000</v>
      </c>
    </row>
    <row r="184" spans="1:17" x14ac:dyDescent="0.3">
      <c r="A184" s="327"/>
      <c r="B184" s="35"/>
      <c r="C184" s="35"/>
      <c r="D184" s="35" t="s">
        <v>413</v>
      </c>
      <c r="E184" s="35"/>
      <c r="F184" s="35"/>
      <c r="G184" s="35"/>
      <c r="H184" s="41"/>
      <c r="I184" s="237">
        <v>0</v>
      </c>
      <c r="J184" s="237">
        <v>4600</v>
      </c>
      <c r="K184" s="22">
        <v>0</v>
      </c>
      <c r="L184" s="237">
        <v>10000</v>
      </c>
      <c r="M184" s="126">
        <f t="shared" si="38"/>
        <v>0</v>
      </c>
      <c r="N184" s="121" t="s">
        <v>408</v>
      </c>
      <c r="O184" s="22">
        <v>10000</v>
      </c>
      <c r="P184" s="263"/>
      <c r="Q184" s="84">
        <f t="shared" si="39"/>
        <v>0</v>
      </c>
    </row>
    <row r="185" spans="1:17" s="9" customFormat="1" x14ac:dyDescent="0.3">
      <c r="A185" s="150"/>
      <c r="B185" s="151"/>
      <c r="C185" s="151"/>
      <c r="D185" s="151"/>
      <c r="E185" s="151"/>
      <c r="F185" s="151"/>
      <c r="G185" s="151"/>
      <c r="H185" s="152"/>
      <c r="I185" s="367" t="s">
        <v>100</v>
      </c>
      <c r="J185" s="367"/>
      <c r="K185" s="366"/>
      <c r="L185" s="365" t="s">
        <v>82</v>
      </c>
      <c r="M185" s="367"/>
      <c r="N185" s="367"/>
      <c r="O185" s="366"/>
      <c r="P185" s="273" t="s">
        <v>646</v>
      </c>
      <c r="Q185" s="85"/>
    </row>
    <row r="186" spans="1:17" s="9" customFormat="1" x14ac:dyDescent="0.3">
      <c r="A186" s="153"/>
      <c r="B186" s="154"/>
      <c r="C186" s="154"/>
      <c r="D186" s="154"/>
      <c r="E186" s="154"/>
      <c r="F186" s="154"/>
      <c r="G186" s="154"/>
      <c r="H186" s="155"/>
      <c r="I186" s="156" t="s">
        <v>79</v>
      </c>
      <c r="J186" s="156" t="s">
        <v>81</v>
      </c>
      <c r="K186" s="156" t="s">
        <v>200</v>
      </c>
      <c r="L186" s="156" t="s">
        <v>201</v>
      </c>
      <c r="M186" s="365" t="s">
        <v>80</v>
      </c>
      <c r="N186" s="366"/>
      <c r="O186" s="156" t="s">
        <v>611</v>
      </c>
      <c r="P186" s="31"/>
      <c r="Q186" s="157"/>
    </row>
    <row r="187" spans="1:17" x14ac:dyDescent="0.3">
      <c r="A187" s="140"/>
      <c r="B187" s="138"/>
      <c r="C187" s="138"/>
      <c r="D187" s="138" t="s">
        <v>624</v>
      </c>
      <c r="E187" s="138"/>
      <c r="F187" s="138"/>
      <c r="G187" s="138"/>
      <c r="H187" s="139"/>
      <c r="I187" s="79">
        <v>0</v>
      </c>
      <c r="J187" s="79">
        <v>0</v>
      </c>
      <c r="K187" s="79">
        <v>0</v>
      </c>
      <c r="L187" s="79">
        <v>0</v>
      </c>
      <c r="M187" s="147">
        <f>Q187*100/O187</f>
        <v>100</v>
      </c>
      <c r="N187" s="121" t="s">
        <v>408</v>
      </c>
      <c r="O187" s="79">
        <v>43000</v>
      </c>
      <c r="Q187" s="84">
        <f t="shared" si="39"/>
        <v>43000</v>
      </c>
    </row>
    <row r="188" spans="1:17" x14ac:dyDescent="0.3">
      <c r="A188" s="140"/>
      <c r="B188" s="138"/>
      <c r="C188" s="138"/>
      <c r="D188" s="138" t="s">
        <v>625</v>
      </c>
      <c r="E188" s="138"/>
      <c r="F188" s="138"/>
      <c r="G188" s="138"/>
      <c r="H188" s="139"/>
      <c r="I188" s="79">
        <v>0</v>
      </c>
      <c r="J188" s="79">
        <v>0</v>
      </c>
      <c r="K188" s="79">
        <v>0</v>
      </c>
      <c r="L188" s="79">
        <v>0</v>
      </c>
      <c r="M188" s="147">
        <f>Q188*100/O188</f>
        <v>100</v>
      </c>
      <c r="N188" s="121" t="s">
        <v>408</v>
      </c>
      <c r="O188" s="79">
        <v>25000</v>
      </c>
      <c r="Q188" s="84">
        <f t="shared" si="39"/>
        <v>25000</v>
      </c>
    </row>
    <row r="189" spans="1:17" x14ac:dyDescent="0.3">
      <c r="A189" s="140"/>
      <c r="B189" s="138"/>
      <c r="C189" s="138" t="s">
        <v>19</v>
      </c>
      <c r="D189" s="138"/>
      <c r="E189" s="138"/>
      <c r="F189" s="138"/>
      <c r="G189" s="138"/>
      <c r="H189" s="139"/>
      <c r="I189" s="79">
        <v>0</v>
      </c>
      <c r="J189" s="79">
        <v>0</v>
      </c>
      <c r="K189" s="79">
        <v>0</v>
      </c>
      <c r="L189" s="79">
        <v>100000</v>
      </c>
      <c r="M189" s="147">
        <f>Q189*100/L189</f>
        <v>-100</v>
      </c>
      <c r="N189" s="121" t="s">
        <v>408</v>
      </c>
      <c r="O189" s="79">
        <v>0</v>
      </c>
      <c r="Q189" s="84">
        <f t="shared" si="39"/>
        <v>-100000</v>
      </c>
    </row>
    <row r="190" spans="1:17" s="146" customFormat="1" x14ac:dyDescent="0.3">
      <c r="A190" s="142"/>
      <c r="B190" s="143"/>
      <c r="C190" s="143"/>
      <c r="D190" s="143"/>
      <c r="E190" s="143"/>
      <c r="F190" s="143" t="s">
        <v>111</v>
      </c>
      <c r="G190" s="143"/>
      <c r="H190" s="144"/>
      <c r="I190" s="145">
        <f>SUM(I178:I189)</f>
        <v>805940</v>
      </c>
      <c r="J190" s="145">
        <f>SUM(J178:J189)</f>
        <v>1011280</v>
      </c>
      <c r="K190" s="145">
        <f>SUM(K178:K189)</f>
        <v>892247</v>
      </c>
      <c r="L190" s="145">
        <f>SUM(L178:L189)</f>
        <v>1386400</v>
      </c>
      <c r="M190" s="148"/>
      <c r="N190" s="149"/>
      <c r="O190" s="145">
        <f>SUM(O178:O189)</f>
        <v>578000</v>
      </c>
      <c r="Q190" s="158"/>
    </row>
    <row r="191" spans="1:17" s="9" customFormat="1" x14ac:dyDescent="0.3">
      <c r="A191" s="122"/>
      <c r="B191" s="166" t="s">
        <v>20</v>
      </c>
      <c r="C191" s="166"/>
      <c r="D191" s="166"/>
      <c r="E191" s="166"/>
      <c r="F191" s="166"/>
      <c r="G191" s="166"/>
      <c r="H191" s="167"/>
      <c r="I191" s="81"/>
      <c r="J191" s="81"/>
      <c r="K191" s="81"/>
      <c r="L191" s="81"/>
      <c r="M191" s="162"/>
      <c r="N191" s="124"/>
      <c r="O191" s="81"/>
      <c r="Q191" s="85"/>
    </row>
    <row r="192" spans="1:17" x14ac:dyDescent="0.3">
      <c r="A192" s="140"/>
      <c r="B192" s="138"/>
      <c r="C192" s="138" t="s">
        <v>113</v>
      </c>
      <c r="D192" s="138"/>
      <c r="E192" s="138"/>
      <c r="F192" s="138"/>
      <c r="G192" s="138"/>
      <c r="H192" s="139"/>
      <c r="I192" s="79">
        <v>0</v>
      </c>
      <c r="J192" s="79">
        <v>35982</v>
      </c>
      <c r="K192" s="79">
        <v>44991</v>
      </c>
      <c r="L192" s="79">
        <v>45000</v>
      </c>
      <c r="M192" s="147">
        <f t="shared" ref="M192:M193" si="40">Q192*100/L192</f>
        <v>-100</v>
      </c>
      <c r="N192" s="121" t="s">
        <v>408</v>
      </c>
      <c r="O192" s="79">
        <v>0</v>
      </c>
      <c r="Q192" s="84">
        <f t="shared" ref="Q192:Q193" si="41">O192-L192</f>
        <v>-45000</v>
      </c>
    </row>
    <row r="193" spans="1:17" x14ac:dyDescent="0.3">
      <c r="A193" s="140"/>
      <c r="B193" s="138"/>
      <c r="C193" s="138" t="s">
        <v>136</v>
      </c>
      <c r="D193" s="138"/>
      <c r="E193" s="138"/>
      <c r="F193" s="138"/>
      <c r="G193" s="138"/>
      <c r="H193" s="139"/>
      <c r="I193" s="79">
        <v>968815.75</v>
      </c>
      <c r="J193" s="79">
        <v>1470432.91</v>
      </c>
      <c r="K193" s="79">
        <v>1411217.58</v>
      </c>
      <c r="L193" s="79">
        <v>1539860</v>
      </c>
      <c r="M193" s="147">
        <f t="shared" si="40"/>
        <v>-100</v>
      </c>
      <c r="N193" s="121" t="s">
        <v>408</v>
      </c>
      <c r="O193" s="79">
        <v>0</v>
      </c>
      <c r="Q193" s="84">
        <f t="shared" si="41"/>
        <v>-1539860</v>
      </c>
    </row>
    <row r="194" spans="1:17" s="146" customFormat="1" x14ac:dyDescent="0.3">
      <c r="A194" s="142"/>
      <c r="B194" s="143"/>
      <c r="C194" s="143"/>
      <c r="D194" s="143"/>
      <c r="E194" s="143"/>
      <c r="F194" s="143" t="s">
        <v>118</v>
      </c>
      <c r="G194" s="143"/>
      <c r="H194" s="144"/>
      <c r="I194" s="145">
        <f>SUM(I192:I193)</f>
        <v>968815.75</v>
      </c>
      <c r="J194" s="145">
        <f>SUM(J192:J193)</f>
        <v>1506414.91</v>
      </c>
      <c r="K194" s="145">
        <f>SUM(K192:K193)</f>
        <v>1456208.58</v>
      </c>
      <c r="L194" s="145">
        <f>SUM(L192:L193)</f>
        <v>1584860</v>
      </c>
      <c r="M194" s="148"/>
      <c r="N194" s="149"/>
      <c r="O194" s="145">
        <f>SUM(O192:O193)</f>
        <v>0</v>
      </c>
      <c r="Q194" s="158"/>
    </row>
    <row r="195" spans="1:17" s="9" customFormat="1" x14ac:dyDescent="0.3">
      <c r="A195" s="122"/>
      <c r="B195" s="166" t="s">
        <v>21</v>
      </c>
      <c r="C195" s="166"/>
      <c r="D195" s="166"/>
      <c r="E195" s="166"/>
      <c r="F195" s="166"/>
      <c r="G195" s="166"/>
      <c r="H195" s="167"/>
      <c r="I195" s="81"/>
      <c r="J195" s="81"/>
      <c r="K195" s="81"/>
      <c r="L195" s="81"/>
      <c r="M195" s="162"/>
      <c r="N195" s="124"/>
      <c r="O195" s="81"/>
      <c r="Q195" s="85"/>
    </row>
    <row r="196" spans="1:17" x14ac:dyDescent="0.3">
      <c r="A196" s="140"/>
      <c r="B196" s="138"/>
      <c r="C196" s="138" t="s">
        <v>22</v>
      </c>
      <c r="D196" s="138"/>
      <c r="E196" s="138"/>
      <c r="F196" s="138"/>
      <c r="G196" s="138"/>
      <c r="H196" s="139"/>
      <c r="I196" s="79">
        <v>0</v>
      </c>
      <c r="J196" s="79">
        <v>0</v>
      </c>
      <c r="K196" s="79">
        <v>0</v>
      </c>
      <c r="L196" s="79">
        <v>30000</v>
      </c>
      <c r="M196" s="147">
        <f>Q196*100/L196</f>
        <v>-100</v>
      </c>
      <c r="N196" s="121" t="s">
        <v>408</v>
      </c>
      <c r="O196" s="79">
        <v>0</v>
      </c>
      <c r="Q196" s="84">
        <f t="shared" ref="Q196" si="42">O196-L196</f>
        <v>-30000</v>
      </c>
    </row>
    <row r="197" spans="1:17" s="146" customFormat="1" x14ac:dyDescent="0.3">
      <c r="A197" s="142"/>
      <c r="B197" s="143"/>
      <c r="C197" s="143"/>
      <c r="D197" s="143"/>
      <c r="E197" s="143"/>
      <c r="F197" s="143" t="s">
        <v>119</v>
      </c>
      <c r="G197" s="143"/>
      <c r="H197" s="144"/>
      <c r="I197" s="145">
        <f>SUM(I196)</f>
        <v>0</v>
      </c>
      <c r="J197" s="145">
        <f>SUM(J196)</f>
        <v>0</v>
      </c>
      <c r="K197" s="145">
        <f>SUM(K196)</f>
        <v>0</v>
      </c>
      <c r="L197" s="145">
        <f>SUM(L196:L196)</f>
        <v>30000</v>
      </c>
      <c r="M197" s="148"/>
      <c r="N197" s="149"/>
      <c r="O197" s="145">
        <f>SUM(O196:O196)</f>
        <v>0</v>
      </c>
      <c r="Q197" s="158"/>
    </row>
    <row r="198" spans="1:17" s="146" customFormat="1" x14ac:dyDescent="0.3">
      <c r="A198" s="142"/>
      <c r="B198" s="143"/>
      <c r="C198" s="143"/>
      <c r="D198" s="143"/>
      <c r="E198" s="143"/>
      <c r="F198" s="143" t="s">
        <v>409</v>
      </c>
      <c r="G198" s="143"/>
      <c r="H198" s="144"/>
      <c r="I198" s="145">
        <f>I176+I190+I194+I197</f>
        <v>1774755.75</v>
      </c>
      <c r="J198" s="145">
        <f>J176+J190+J194+J197</f>
        <v>2517694.91</v>
      </c>
      <c r="K198" s="145">
        <f>K176+K190+K194+K197</f>
        <v>2348455.58</v>
      </c>
      <c r="L198" s="145">
        <f>L176+L190+L194+L197</f>
        <v>3111260</v>
      </c>
      <c r="M198" s="148"/>
      <c r="N198" s="149"/>
      <c r="O198" s="145">
        <f>O176+O190+O194+O197</f>
        <v>698000</v>
      </c>
      <c r="Q198" s="158"/>
    </row>
    <row r="199" spans="1:17" s="194" customFormat="1" x14ac:dyDescent="0.3">
      <c r="A199" s="188"/>
      <c r="B199" s="189" t="s">
        <v>27</v>
      </c>
      <c r="C199" s="189"/>
      <c r="D199" s="189"/>
      <c r="E199" s="189"/>
      <c r="F199" s="189"/>
      <c r="G199" s="189"/>
      <c r="H199" s="190"/>
      <c r="I199" s="191"/>
      <c r="J199" s="191"/>
      <c r="K199" s="191"/>
      <c r="L199" s="191"/>
      <c r="M199" s="192"/>
      <c r="N199" s="193"/>
      <c r="O199" s="191"/>
      <c r="Q199" s="195"/>
    </row>
    <row r="200" spans="1:17" s="194" customFormat="1" x14ac:dyDescent="0.3">
      <c r="A200" s="188"/>
      <c r="B200" s="189" t="s">
        <v>28</v>
      </c>
      <c r="C200" s="189"/>
      <c r="D200" s="189"/>
      <c r="E200" s="189"/>
      <c r="F200" s="189"/>
      <c r="G200" s="189"/>
      <c r="H200" s="190"/>
      <c r="I200" s="191"/>
      <c r="J200" s="191"/>
      <c r="K200" s="191"/>
      <c r="L200" s="191"/>
      <c r="M200" s="192"/>
      <c r="N200" s="193"/>
      <c r="O200" s="191"/>
      <c r="Q200" s="195"/>
    </row>
    <row r="201" spans="1:17" s="45" customFormat="1" x14ac:dyDescent="0.3">
      <c r="A201" s="173"/>
      <c r="B201" s="174"/>
      <c r="C201" s="174" t="s">
        <v>29</v>
      </c>
      <c r="D201" s="174"/>
      <c r="E201" s="174"/>
      <c r="F201" s="174"/>
      <c r="G201" s="174"/>
      <c r="H201" s="175"/>
      <c r="I201" s="176"/>
      <c r="J201" s="176"/>
      <c r="K201" s="176"/>
      <c r="L201" s="176"/>
      <c r="M201" s="177"/>
      <c r="N201" s="178"/>
      <c r="O201" s="176"/>
      <c r="Q201" s="179"/>
    </row>
    <row r="202" spans="1:17" s="45" customFormat="1" x14ac:dyDescent="0.3">
      <c r="A202" s="173"/>
      <c r="B202" s="174"/>
      <c r="C202" s="174"/>
      <c r="D202" s="174" t="s">
        <v>294</v>
      </c>
      <c r="E202" s="174"/>
      <c r="F202" s="174"/>
      <c r="G202" s="174"/>
      <c r="H202" s="175"/>
      <c r="I202" s="176">
        <v>0</v>
      </c>
      <c r="J202" s="176">
        <v>0</v>
      </c>
      <c r="K202" s="176">
        <v>0</v>
      </c>
      <c r="L202" s="176">
        <v>0</v>
      </c>
      <c r="M202" s="147">
        <f>Q202*100/O202</f>
        <v>100</v>
      </c>
      <c r="N202" s="121" t="s">
        <v>408</v>
      </c>
      <c r="O202" s="176">
        <v>21000</v>
      </c>
      <c r="Q202" s="84">
        <f t="shared" ref="Q202" si="43">O202-L202</f>
        <v>21000</v>
      </c>
    </row>
    <row r="203" spans="1:17" s="146" customFormat="1" x14ac:dyDescent="0.3">
      <c r="A203" s="142"/>
      <c r="B203" s="143"/>
      <c r="C203" s="143"/>
      <c r="D203" s="143"/>
      <c r="E203" s="143"/>
      <c r="F203" s="143" t="s">
        <v>121</v>
      </c>
      <c r="G203" s="143"/>
      <c r="H203" s="144"/>
      <c r="I203" s="145">
        <f>SUM(I202)</f>
        <v>0</v>
      </c>
      <c r="J203" s="145">
        <f>SUM(J202)</f>
        <v>0</v>
      </c>
      <c r="K203" s="145">
        <f>SUM(K202)</f>
        <v>0</v>
      </c>
      <c r="L203" s="145">
        <f>SUM(L202)</f>
        <v>0</v>
      </c>
      <c r="M203" s="148"/>
      <c r="N203" s="149"/>
      <c r="O203" s="145">
        <f>SUM(O202)</f>
        <v>21000</v>
      </c>
      <c r="Q203" s="158"/>
    </row>
    <row r="204" spans="1:17" s="146" customFormat="1" x14ac:dyDescent="0.3">
      <c r="A204" s="142"/>
      <c r="B204" s="143"/>
      <c r="C204" s="143"/>
      <c r="D204" s="143"/>
      <c r="E204" s="143"/>
      <c r="F204" s="143" t="s">
        <v>122</v>
      </c>
      <c r="G204" s="143"/>
      <c r="H204" s="144"/>
      <c r="I204" s="145">
        <f>I203</f>
        <v>0</v>
      </c>
      <c r="J204" s="145">
        <f>J203</f>
        <v>0</v>
      </c>
      <c r="K204" s="145">
        <f>K203</f>
        <v>0</v>
      </c>
      <c r="L204" s="145">
        <f>L203</f>
        <v>0</v>
      </c>
      <c r="M204" s="148"/>
      <c r="N204" s="149"/>
      <c r="O204" s="145">
        <f>O203</f>
        <v>21000</v>
      </c>
      <c r="Q204" s="158"/>
    </row>
    <row r="205" spans="1:17" s="9" customFormat="1" x14ac:dyDescent="0.3">
      <c r="A205" s="122"/>
      <c r="B205" s="166" t="s">
        <v>33</v>
      </c>
      <c r="C205" s="166"/>
      <c r="D205" s="166"/>
      <c r="E205" s="166"/>
      <c r="F205" s="166"/>
      <c r="G205" s="166"/>
      <c r="H205" s="167"/>
      <c r="I205" s="81"/>
      <c r="J205" s="81"/>
      <c r="K205" s="81"/>
      <c r="L205" s="81"/>
      <c r="M205" s="162"/>
      <c r="N205" s="124"/>
      <c r="O205" s="81"/>
      <c r="Q205" s="85"/>
    </row>
    <row r="206" spans="1:17" s="9" customFormat="1" x14ac:dyDescent="0.3">
      <c r="A206" s="122"/>
      <c r="B206" s="166" t="s">
        <v>34</v>
      </c>
      <c r="C206" s="166"/>
      <c r="D206" s="166"/>
      <c r="E206" s="166"/>
      <c r="F206" s="166"/>
      <c r="G206" s="166"/>
      <c r="H206" s="167"/>
      <c r="I206" s="81"/>
      <c r="J206" s="81"/>
      <c r="K206" s="81"/>
      <c r="L206" s="81"/>
      <c r="M206" s="162"/>
      <c r="N206" s="124"/>
      <c r="O206" s="81"/>
      <c r="Q206" s="85"/>
    </row>
    <row r="207" spans="1:17" x14ac:dyDescent="0.3">
      <c r="A207" s="140"/>
      <c r="B207" s="138"/>
      <c r="C207" s="138" t="s">
        <v>35</v>
      </c>
      <c r="D207" s="138"/>
      <c r="E207" s="138"/>
      <c r="F207" s="138"/>
      <c r="G207" s="138"/>
      <c r="H207" s="139"/>
      <c r="I207" s="79">
        <v>1984100</v>
      </c>
      <c r="J207" s="79">
        <v>2789680</v>
      </c>
      <c r="K207" s="79">
        <v>2880000</v>
      </c>
      <c r="L207" s="79">
        <v>2813620</v>
      </c>
      <c r="M207" s="147">
        <f t="shared" ref="M207" si="44">Q207*100/L207</f>
        <v>-100</v>
      </c>
      <c r="N207" s="121" t="s">
        <v>408</v>
      </c>
      <c r="O207" s="79">
        <v>0</v>
      </c>
      <c r="Q207" s="84">
        <f t="shared" ref="Q207" si="45">O207-L207</f>
        <v>-2813620</v>
      </c>
    </row>
    <row r="208" spans="1:17" s="146" customFormat="1" x14ac:dyDescent="0.3">
      <c r="A208" s="142"/>
      <c r="B208" s="143"/>
      <c r="C208" s="143"/>
      <c r="D208" s="143"/>
      <c r="E208" s="143"/>
      <c r="F208" s="143" t="s">
        <v>124</v>
      </c>
      <c r="G208" s="143"/>
      <c r="H208" s="144"/>
      <c r="I208" s="145">
        <f>SUM(I207)</f>
        <v>1984100</v>
      </c>
      <c r="J208" s="145">
        <f>SUM(J207)</f>
        <v>2789680</v>
      </c>
      <c r="K208" s="145">
        <f>K207</f>
        <v>2880000</v>
      </c>
      <c r="L208" s="145">
        <f>SUM(L207:L207)</f>
        <v>2813620</v>
      </c>
      <c r="M208" s="148"/>
      <c r="N208" s="149"/>
      <c r="O208" s="145">
        <f>SUM(O207:O207)</f>
        <v>0</v>
      </c>
      <c r="Q208" s="158"/>
    </row>
    <row r="209" spans="1:17" s="146" customFormat="1" x14ac:dyDescent="0.3">
      <c r="A209" s="142"/>
      <c r="B209" s="143"/>
      <c r="C209" s="143"/>
      <c r="D209" s="143"/>
      <c r="E209" s="143"/>
      <c r="F209" s="143" t="s">
        <v>125</v>
      </c>
      <c r="G209" s="143"/>
      <c r="H209" s="144"/>
      <c r="I209" s="145">
        <f>I208</f>
        <v>1984100</v>
      </c>
      <c r="J209" s="145">
        <f>J208</f>
        <v>2789680</v>
      </c>
      <c r="K209" s="145">
        <f>K208</f>
        <v>2880000</v>
      </c>
      <c r="L209" s="145">
        <f>L208</f>
        <v>2813620</v>
      </c>
      <c r="M209" s="148"/>
      <c r="N209" s="149"/>
      <c r="O209" s="145">
        <f>O208</f>
        <v>0</v>
      </c>
      <c r="Q209" s="158"/>
    </row>
    <row r="210" spans="1:17" s="146" customFormat="1" x14ac:dyDescent="0.3">
      <c r="A210" s="142"/>
      <c r="B210" s="143"/>
      <c r="C210" s="143"/>
      <c r="D210" s="143"/>
      <c r="E210" s="143"/>
      <c r="F210" s="143" t="s">
        <v>414</v>
      </c>
      <c r="G210" s="143"/>
      <c r="H210" s="144"/>
      <c r="I210" s="145">
        <f>I170+I198+I204+I209</f>
        <v>3758855.75</v>
      </c>
      <c r="J210" s="145">
        <f>J170+J198+J204+J209</f>
        <v>5307374.91</v>
      </c>
      <c r="K210" s="145">
        <f>K170+K198+K204+K209</f>
        <v>6199702.5800000001</v>
      </c>
      <c r="L210" s="145">
        <f>L170+L198+L204+L209</f>
        <v>7318880</v>
      </c>
      <c r="M210" s="148"/>
      <c r="N210" s="149"/>
      <c r="O210" s="145">
        <f>O170+O198+O204+O209</f>
        <v>1772000</v>
      </c>
      <c r="Q210" s="158"/>
    </row>
    <row r="211" spans="1:17" s="9" customFormat="1" x14ac:dyDescent="0.3">
      <c r="A211" s="150"/>
      <c r="B211" s="151"/>
      <c r="C211" s="151"/>
      <c r="D211" s="151"/>
      <c r="E211" s="151"/>
      <c r="F211" s="151"/>
      <c r="G211" s="151"/>
      <c r="H211" s="152"/>
      <c r="I211" s="367" t="s">
        <v>100</v>
      </c>
      <c r="J211" s="367"/>
      <c r="K211" s="366"/>
      <c r="L211" s="365" t="s">
        <v>82</v>
      </c>
      <c r="M211" s="367"/>
      <c r="N211" s="367"/>
      <c r="O211" s="366"/>
      <c r="P211" s="273" t="s">
        <v>645</v>
      </c>
      <c r="Q211" s="85"/>
    </row>
    <row r="212" spans="1:17" s="9" customFormat="1" x14ac:dyDescent="0.3">
      <c r="A212" s="153"/>
      <c r="B212" s="154"/>
      <c r="C212" s="154"/>
      <c r="D212" s="154"/>
      <c r="E212" s="154"/>
      <c r="F212" s="154"/>
      <c r="G212" s="154"/>
      <c r="H212" s="155"/>
      <c r="I212" s="156" t="s">
        <v>79</v>
      </c>
      <c r="J212" s="156" t="s">
        <v>81</v>
      </c>
      <c r="K212" s="156" t="s">
        <v>200</v>
      </c>
      <c r="L212" s="156" t="s">
        <v>201</v>
      </c>
      <c r="M212" s="365" t="s">
        <v>80</v>
      </c>
      <c r="N212" s="366"/>
      <c r="O212" s="156" t="s">
        <v>611</v>
      </c>
      <c r="P212" s="31"/>
      <c r="Q212" s="157"/>
    </row>
    <row r="213" spans="1:17" s="9" customFormat="1" x14ac:dyDescent="0.3">
      <c r="A213" s="122" t="s">
        <v>514</v>
      </c>
      <c r="B213" s="166"/>
      <c r="C213" s="166"/>
      <c r="D213" s="166"/>
      <c r="E213" s="166"/>
      <c r="F213" s="166"/>
      <c r="G213" s="166"/>
      <c r="H213" s="167"/>
      <c r="I213" s="81"/>
      <c r="J213" s="81"/>
      <c r="K213" s="81"/>
      <c r="L213" s="81"/>
      <c r="M213" s="162"/>
      <c r="N213" s="124"/>
      <c r="O213" s="81"/>
      <c r="Q213" s="85"/>
    </row>
    <row r="214" spans="1:17" s="9" customFormat="1" x14ac:dyDescent="0.3">
      <c r="A214" s="122"/>
      <c r="B214" s="166" t="s">
        <v>8</v>
      </c>
      <c r="C214" s="166"/>
      <c r="D214" s="166"/>
      <c r="E214" s="166"/>
      <c r="F214" s="166"/>
      <c r="G214" s="166"/>
      <c r="H214" s="167"/>
      <c r="I214" s="81"/>
      <c r="J214" s="81"/>
      <c r="K214" s="81"/>
      <c r="L214" s="81"/>
      <c r="M214" s="162"/>
      <c r="N214" s="124"/>
      <c r="O214" s="81"/>
      <c r="Q214" s="85"/>
    </row>
    <row r="215" spans="1:17" s="9" customFormat="1" x14ac:dyDescent="0.3">
      <c r="A215" s="122"/>
      <c r="B215" s="166" t="s">
        <v>11</v>
      </c>
      <c r="C215" s="166"/>
      <c r="D215" s="166"/>
      <c r="E215" s="166"/>
      <c r="F215" s="166"/>
      <c r="G215" s="166"/>
      <c r="H215" s="167"/>
      <c r="I215" s="81"/>
      <c r="J215" s="81"/>
      <c r="K215" s="81"/>
      <c r="L215" s="81"/>
      <c r="M215" s="162"/>
      <c r="N215" s="124"/>
      <c r="O215" s="81"/>
      <c r="Q215" s="85"/>
    </row>
    <row r="216" spans="1:17" x14ac:dyDescent="0.3">
      <c r="A216" s="140"/>
      <c r="B216" s="138"/>
      <c r="C216" s="138" t="s">
        <v>12</v>
      </c>
      <c r="D216" s="138"/>
      <c r="E216" s="138"/>
      <c r="F216" s="138"/>
      <c r="G216" s="138"/>
      <c r="H216" s="139"/>
      <c r="I216" s="79">
        <v>0</v>
      </c>
      <c r="J216" s="79">
        <v>0</v>
      </c>
      <c r="K216" s="79">
        <v>0</v>
      </c>
      <c r="L216" s="79">
        <v>0</v>
      </c>
      <c r="M216" s="147">
        <f>Q216*100/O216</f>
        <v>100</v>
      </c>
      <c r="N216" s="121" t="s">
        <v>408</v>
      </c>
      <c r="O216" s="79">
        <v>1243000</v>
      </c>
      <c r="Q216" s="84">
        <f t="shared" ref="Q216:Q219" si="46">O216-L216</f>
        <v>1243000</v>
      </c>
    </row>
    <row r="217" spans="1:17" x14ac:dyDescent="0.3">
      <c r="A217" s="140"/>
      <c r="B217" s="138"/>
      <c r="C217" s="138" t="s">
        <v>13</v>
      </c>
      <c r="D217" s="138"/>
      <c r="E217" s="138"/>
      <c r="F217" s="138"/>
      <c r="G217" s="138"/>
      <c r="H217" s="139"/>
      <c r="I217" s="79">
        <v>0</v>
      </c>
      <c r="J217" s="79">
        <v>0</v>
      </c>
      <c r="K217" s="79">
        <v>0</v>
      </c>
      <c r="L217" s="79">
        <v>0</v>
      </c>
      <c r="M217" s="147">
        <f>Q217*100/O217</f>
        <v>100</v>
      </c>
      <c r="N217" s="121" t="s">
        <v>408</v>
      </c>
      <c r="O217" s="79">
        <v>56000</v>
      </c>
      <c r="Q217" s="84">
        <f t="shared" si="46"/>
        <v>56000</v>
      </c>
    </row>
    <row r="218" spans="1:17" x14ac:dyDescent="0.3">
      <c r="A218" s="140"/>
      <c r="B218" s="138"/>
      <c r="C218" s="138" t="s">
        <v>192</v>
      </c>
      <c r="D218" s="138"/>
      <c r="E218" s="138"/>
      <c r="F218" s="138"/>
      <c r="G218" s="138"/>
      <c r="H218" s="139"/>
      <c r="I218" s="79">
        <v>0</v>
      </c>
      <c r="J218" s="79">
        <v>0</v>
      </c>
      <c r="K218" s="79">
        <v>0</v>
      </c>
      <c r="L218" s="79">
        <v>0</v>
      </c>
      <c r="M218" s="147">
        <f>Q218*100/O218</f>
        <v>100</v>
      </c>
      <c r="N218" s="121" t="s">
        <v>408</v>
      </c>
      <c r="O218" s="79">
        <v>240000</v>
      </c>
      <c r="Q218" s="84">
        <f t="shared" si="46"/>
        <v>240000</v>
      </c>
    </row>
    <row r="219" spans="1:17" x14ac:dyDescent="0.3">
      <c r="A219" s="140"/>
      <c r="B219" s="138"/>
      <c r="C219" s="138" t="s">
        <v>180</v>
      </c>
      <c r="D219" s="138"/>
      <c r="E219" s="138"/>
      <c r="F219" s="138"/>
      <c r="G219" s="138"/>
      <c r="H219" s="139"/>
      <c r="I219" s="79">
        <v>0</v>
      </c>
      <c r="J219" s="79">
        <v>0</v>
      </c>
      <c r="K219" s="79">
        <v>0</v>
      </c>
      <c r="L219" s="79">
        <v>0</v>
      </c>
      <c r="M219" s="147">
        <f>Q219*100/O219</f>
        <v>100</v>
      </c>
      <c r="N219" s="121" t="s">
        <v>408</v>
      </c>
      <c r="O219" s="79">
        <v>2000</v>
      </c>
      <c r="Q219" s="84">
        <f t="shared" si="46"/>
        <v>2000</v>
      </c>
    </row>
    <row r="220" spans="1:17" s="146" customFormat="1" x14ac:dyDescent="0.3">
      <c r="A220" s="142"/>
      <c r="B220" s="143"/>
      <c r="C220" s="143"/>
      <c r="D220" s="143"/>
      <c r="E220" s="143"/>
      <c r="F220" s="143" t="s">
        <v>105</v>
      </c>
      <c r="G220" s="143"/>
      <c r="H220" s="144"/>
      <c r="I220" s="145">
        <f>SUM(I216:I219)</f>
        <v>0</v>
      </c>
      <c r="J220" s="145">
        <f>SUM(J216:J219)</f>
        <v>0</v>
      </c>
      <c r="K220" s="145">
        <f>SUM(K216:K219)</f>
        <v>0</v>
      </c>
      <c r="L220" s="145">
        <f>SUM(L216:L219)</f>
        <v>0</v>
      </c>
      <c r="M220" s="148"/>
      <c r="N220" s="149"/>
      <c r="O220" s="145">
        <f>SUM(O216:O219)</f>
        <v>1541000</v>
      </c>
      <c r="Q220" s="158"/>
    </row>
    <row r="221" spans="1:17" s="146" customFormat="1" x14ac:dyDescent="0.3">
      <c r="A221" s="142"/>
      <c r="B221" s="143"/>
      <c r="C221" s="143"/>
      <c r="D221" s="143"/>
      <c r="E221" s="143"/>
      <c r="F221" s="143" t="s">
        <v>126</v>
      </c>
      <c r="G221" s="143"/>
      <c r="H221" s="144"/>
      <c r="I221" s="145">
        <f>I220</f>
        <v>0</v>
      </c>
      <c r="J221" s="145">
        <f>J220</f>
        <v>0</v>
      </c>
      <c r="K221" s="145">
        <f>K220</f>
        <v>0</v>
      </c>
      <c r="L221" s="145">
        <f>L214+L220</f>
        <v>0</v>
      </c>
      <c r="M221" s="148"/>
      <c r="N221" s="149"/>
      <c r="O221" s="145">
        <f>O214+O220</f>
        <v>1541000</v>
      </c>
      <c r="Q221" s="158"/>
    </row>
    <row r="222" spans="1:17" s="9" customFormat="1" x14ac:dyDescent="0.3">
      <c r="A222" s="122"/>
      <c r="B222" s="166" t="s">
        <v>194</v>
      </c>
      <c r="C222" s="166"/>
      <c r="D222" s="166"/>
      <c r="E222" s="166"/>
      <c r="F222" s="166"/>
      <c r="G222" s="166"/>
      <c r="H222" s="167"/>
      <c r="I222" s="81"/>
      <c r="J222" s="81"/>
      <c r="K222" s="81"/>
      <c r="L222" s="81"/>
      <c r="M222" s="162"/>
      <c r="N222" s="124"/>
      <c r="O222" s="81"/>
      <c r="Q222" s="85"/>
    </row>
    <row r="223" spans="1:17" s="9" customFormat="1" x14ac:dyDescent="0.3">
      <c r="A223" s="122"/>
      <c r="B223" s="166" t="s">
        <v>3</v>
      </c>
      <c r="C223" s="166"/>
      <c r="D223" s="166"/>
      <c r="E223" s="166"/>
      <c r="F223" s="166"/>
      <c r="G223" s="166"/>
      <c r="H223" s="167"/>
      <c r="I223" s="81"/>
      <c r="J223" s="81"/>
      <c r="K223" s="81"/>
      <c r="L223" s="81"/>
      <c r="M223" s="162"/>
      <c r="N223" s="124"/>
      <c r="O223" s="81"/>
      <c r="Q223" s="85"/>
    </row>
    <row r="224" spans="1:17" x14ac:dyDescent="0.3">
      <c r="A224" s="140"/>
      <c r="B224" s="138"/>
      <c r="C224" s="138" t="s">
        <v>17</v>
      </c>
      <c r="D224" s="138"/>
      <c r="E224" s="138"/>
      <c r="F224" s="138"/>
      <c r="G224" s="138"/>
      <c r="H224" s="139"/>
      <c r="I224" s="79">
        <v>0</v>
      </c>
      <c r="J224" s="79">
        <v>0</v>
      </c>
      <c r="K224" s="79">
        <v>0</v>
      </c>
      <c r="L224" s="79">
        <v>0</v>
      </c>
      <c r="M224" s="147">
        <f>Q224*100/O224</f>
        <v>100</v>
      </c>
      <c r="N224" s="121" t="s">
        <v>408</v>
      </c>
      <c r="O224" s="79">
        <v>110000</v>
      </c>
      <c r="Q224" s="84">
        <f t="shared" ref="Q224" si="47">O224-L224</f>
        <v>110000</v>
      </c>
    </row>
    <row r="225" spans="1:17" s="146" customFormat="1" x14ac:dyDescent="0.3">
      <c r="A225" s="142"/>
      <c r="B225" s="143"/>
      <c r="C225" s="143"/>
      <c r="D225" s="143"/>
      <c r="E225" s="143"/>
      <c r="F225" s="143" t="s">
        <v>108</v>
      </c>
      <c r="G225" s="143"/>
      <c r="H225" s="144"/>
      <c r="I225" s="145">
        <f>SUM(I224:I224)</f>
        <v>0</v>
      </c>
      <c r="J225" s="145">
        <f>SUM(J224:J224)</f>
        <v>0</v>
      </c>
      <c r="K225" s="145">
        <f>SUM(K224:K224)</f>
        <v>0</v>
      </c>
      <c r="L225" s="145">
        <f>SUM(L224:L224)</f>
        <v>0</v>
      </c>
      <c r="M225" s="148"/>
      <c r="N225" s="149"/>
      <c r="O225" s="145">
        <f>SUM(O224:O224)</f>
        <v>110000</v>
      </c>
      <c r="Q225" s="158"/>
    </row>
    <row r="226" spans="1:17" s="9" customFormat="1" x14ac:dyDescent="0.3">
      <c r="A226" s="122"/>
      <c r="B226" s="166" t="s">
        <v>18</v>
      </c>
      <c r="C226" s="166"/>
      <c r="D226" s="166"/>
      <c r="E226" s="166"/>
      <c r="F226" s="166"/>
      <c r="G226" s="166"/>
      <c r="H226" s="167"/>
      <c r="I226" s="81"/>
      <c r="J226" s="81"/>
      <c r="K226" s="81"/>
      <c r="L226" s="81"/>
      <c r="M226" s="162"/>
      <c r="N226" s="124"/>
      <c r="O226" s="81"/>
      <c r="Q226" s="85"/>
    </row>
    <row r="227" spans="1:17" x14ac:dyDescent="0.3">
      <c r="A227" s="140"/>
      <c r="B227" s="138"/>
      <c r="C227" s="138" t="s">
        <v>258</v>
      </c>
      <c r="D227" s="138"/>
      <c r="E227" s="138"/>
      <c r="F227" s="138"/>
      <c r="G227" s="138"/>
      <c r="H227" s="139"/>
      <c r="I227" s="79">
        <v>0</v>
      </c>
      <c r="J227" s="79">
        <v>0</v>
      </c>
      <c r="K227" s="79">
        <v>0</v>
      </c>
      <c r="L227" s="79">
        <v>0</v>
      </c>
      <c r="M227" s="147"/>
      <c r="N227" s="121"/>
      <c r="O227" s="79">
        <v>0</v>
      </c>
    </row>
    <row r="228" spans="1:17" x14ac:dyDescent="0.3">
      <c r="A228" s="140"/>
      <c r="B228" s="138"/>
      <c r="C228" s="138"/>
      <c r="D228" s="138" t="s">
        <v>517</v>
      </c>
      <c r="E228" s="138"/>
      <c r="F228" s="138"/>
      <c r="G228" s="138"/>
      <c r="H228" s="139"/>
      <c r="I228" s="79">
        <v>0</v>
      </c>
      <c r="J228" s="79">
        <v>0</v>
      </c>
      <c r="K228" s="79">
        <v>0</v>
      </c>
      <c r="L228" s="79">
        <v>0</v>
      </c>
      <c r="M228" s="147">
        <f>Q228*100/O228</f>
        <v>100</v>
      </c>
      <c r="N228" s="121" t="s">
        <v>408</v>
      </c>
      <c r="O228" s="79">
        <v>1029300</v>
      </c>
      <c r="Q228" s="84">
        <f t="shared" ref="Q228:Q232" si="48">O228-L228</f>
        <v>1029300</v>
      </c>
    </row>
    <row r="229" spans="1:17" x14ac:dyDescent="0.3">
      <c r="A229" s="140"/>
      <c r="B229" s="138"/>
      <c r="C229" s="138"/>
      <c r="D229" s="138" t="s">
        <v>519</v>
      </c>
      <c r="E229" s="138"/>
      <c r="F229" s="138"/>
      <c r="G229" s="138"/>
      <c r="H229" s="139"/>
      <c r="I229" s="79">
        <v>0</v>
      </c>
      <c r="J229" s="79">
        <v>0</v>
      </c>
      <c r="K229" s="79">
        <v>0</v>
      </c>
      <c r="L229" s="79">
        <v>0</v>
      </c>
      <c r="M229" s="147">
        <f>Q229*100/O229</f>
        <v>100</v>
      </c>
      <c r="N229" s="121" t="s">
        <v>408</v>
      </c>
      <c r="O229" s="79">
        <v>10500</v>
      </c>
      <c r="Q229" s="84">
        <f t="shared" si="48"/>
        <v>10500</v>
      </c>
    </row>
    <row r="230" spans="1:17" x14ac:dyDescent="0.3">
      <c r="A230" s="140"/>
      <c r="B230" s="138"/>
      <c r="C230" s="138"/>
      <c r="D230" s="138" t="s">
        <v>520</v>
      </c>
      <c r="E230" s="138"/>
      <c r="F230" s="138"/>
      <c r="G230" s="138"/>
      <c r="H230" s="139"/>
      <c r="I230" s="79">
        <v>0</v>
      </c>
      <c r="J230" s="79">
        <v>0</v>
      </c>
      <c r="K230" s="79">
        <v>0</v>
      </c>
      <c r="L230" s="79">
        <v>0</v>
      </c>
      <c r="M230" s="147">
        <f>Q230*100/O230</f>
        <v>100</v>
      </c>
      <c r="N230" s="121" t="s">
        <v>408</v>
      </c>
      <c r="O230" s="79">
        <v>23000</v>
      </c>
      <c r="Q230" s="84">
        <f t="shared" si="48"/>
        <v>23000</v>
      </c>
    </row>
    <row r="231" spans="1:17" x14ac:dyDescent="0.3">
      <c r="A231" s="140"/>
      <c r="B231" s="138"/>
      <c r="C231" s="138"/>
      <c r="D231" s="138" t="s">
        <v>523</v>
      </c>
      <c r="E231" s="138"/>
      <c r="F231" s="138"/>
      <c r="G231" s="138"/>
      <c r="H231" s="139"/>
      <c r="I231" s="79">
        <v>0</v>
      </c>
      <c r="J231" s="79">
        <v>0</v>
      </c>
      <c r="K231" s="79">
        <v>0</v>
      </c>
      <c r="L231" s="79">
        <v>0</v>
      </c>
      <c r="M231" s="147">
        <f>Q231*100/O231</f>
        <v>100</v>
      </c>
      <c r="N231" s="121" t="s">
        <v>408</v>
      </c>
      <c r="O231" s="79">
        <v>27000</v>
      </c>
      <c r="Q231" s="84">
        <f t="shared" si="48"/>
        <v>27000</v>
      </c>
    </row>
    <row r="232" spans="1:17" x14ac:dyDescent="0.3">
      <c r="A232" s="140"/>
      <c r="B232" s="138"/>
      <c r="C232" s="138" t="s">
        <v>19</v>
      </c>
      <c r="D232" s="138"/>
      <c r="E232" s="138"/>
      <c r="F232" s="138"/>
      <c r="G232" s="138"/>
      <c r="H232" s="139"/>
      <c r="I232" s="79">
        <v>0</v>
      </c>
      <c r="J232" s="79">
        <v>0</v>
      </c>
      <c r="K232" s="79">
        <v>0</v>
      </c>
      <c r="L232" s="79">
        <v>0</v>
      </c>
      <c r="M232" s="147">
        <f>Q232*100/O232</f>
        <v>100</v>
      </c>
      <c r="N232" s="121" t="s">
        <v>408</v>
      </c>
      <c r="O232" s="79">
        <v>150000</v>
      </c>
      <c r="Q232" s="84">
        <f t="shared" si="48"/>
        <v>150000</v>
      </c>
    </row>
    <row r="233" spans="1:17" s="146" customFormat="1" x14ac:dyDescent="0.3">
      <c r="A233" s="142"/>
      <c r="B233" s="143"/>
      <c r="C233" s="143"/>
      <c r="D233" s="143"/>
      <c r="E233" s="143"/>
      <c r="F233" s="143" t="s">
        <v>111</v>
      </c>
      <c r="G233" s="143"/>
      <c r="H233" s="144"/>
      <c r="I233" s="145">
        <f>SUM(I227:I232)</f>
        <v>0</v>
      </c>
      <c r="J233" s="145">
        <f>SUM(J227:J232)</f>
        <v>0</v>
      </c>
      <c r="K233" s="145">
        <f>SUM(K227:K232)</f>
        <v>0</v>
      </c>
      <c r="L233" s="145">
        <f>SUM(L227:L232)</f>
        <v>0</v>
      </c>
      <c r="M233" s="148"/>
      <c r="N233" s="149"/>
      <c r="O233" s="145">
        <f>SUM(O227:O232)</f>
        <v>1239800</v>
      </c>
      <c r="Q233" s="158"/>
    </row>
    <row r="234" spans="1:17" s="146" customFormat="1" x14ac:dyDescent="0.3">
      <c r="A234" s="142"/>
      <c r="B234" s="143"/>
      <c r="C234" s="143"/>
      <c r="D234" s="143"/>
      <c r="E234" s="143"/>
      <c r="F234" s="143"/>
      <c r="G234" s="143"/>
      <c r="H234" s="144"/>
      <c r="I234" s="145"/>
      <c r="J234" s="145"/>
      <c r="K234" s="145"/>
      <c r="L234" s="145"/>
      <c r="M234" s="148"/>
      <c r="N234" s="149"/>
      <c r="O234" s="145"/>
      <c r="Q234" s="158"/>
    </row>
    <row r="235" spans="1:17" s="146" customFormat="1" x14ac:dyDescent="0.3">
      <c r="A235" s="142"/>
      <c r="B235" s="143"/>
      <c r="C235" s="143"/>
      <c r="D235" s="143"/>
      <c r="E235" s="143"/>
      <c r="F235" s="143"/>
      <c r="G235" s="143"/>
      <c r="H235" s="144"/>
      <c r="I235" s="145"/>
      <c r="J235" s="145"/>
      <c r="K235" s="145"/>
      <c r="L235" s="145"/>
      <c r="M235" s="148"/>
      <c r="N235" s="149"/>
      <c r="O235" s="145"/>
      <c r="Q235" s="158"/>
    </row>
    <row r="236" spans="1:17" s="146" customFormat="1" x14ac:dyDescent="0.3">
      <c r="A236" s="142"/>
      <c r="B236" s="143"/>
      <c r="C236" s="143"/>
      <c r="D236" s="143"/>
      <c r="E236" s="143"/>
      <c r="F236" s="143"/>
      <c r="G236" s="143"/>
      <c r="H236" s="144"/>
      <c r="I236" s="145"/>
      <c r="J236" s="145"/>
      <c r="K236" s="145"/>
      <c r="L236" s="145"/>
      <c r="M236" s="148"/>
      <c r="N236" s="149"/>
      <c r="O236" s="145"/>
      <c r="Q236" s="158"/>
    </row>
    <row r="237" spans="1:17" s="9" customFormat="1" x14ac:dyDescent="0.3">
      <c r="A237" s="150"/>
      <c r="B237" s="151"/>
      <c r="C237" s="151"/>
      <c r="D237" s="151"/>
      <c r="E237" s="151"/>
      <c r="F237" s="151"/>
      <c r="G237" s="151"/>
      <c r="H237" s="152"/>
      <c r="I237" s="367" t="s">
        <v>100</v>
      </c>
      <c r="J237" s="367"/>
      <c r="K237" s="366"/>
      <c r="L237" s="365" t="s">
        <v>82</v>
      </c>
      <c r="M237" s="367"/>
      <c r="N237" s="367"/>
      <c r="O237" s="366"/>
      <c r="P237" s="273" t="s">
        <v>644</v>
      </c>
      <c r="Q237" s="85"/>
    </row>
    <row r="238" spans="1:17" s="9" customFormat="1" x14ac:dyDescent="0.3">
      <c r="A238" s="153"/>
      <c r="B238" s="154"/>
      <c r="C238" s="154"/>
      <c r="D238" s="154"/>
      <c r="E238" s="154"/>
      <c r="F238" s="154"/>
      <c r="G238" s="154"/>
      <c r="H238" s="155"/>
      <c r="I238" s="156" t="s">
        <v>79</v>
      </c>
      <c r="J238" s="156" t="s">
        <v>81</v>
      </c>
      <c r="K238" s="156" t="s">
        <v>200</v>
      </c>
      <c r="L238" s="156" t="s">
        <v>201</v>
      </c>
      <c r="M238" s="365" t="s">
        <v>80</v>
      </c>
      <c r="N238" s="366"/>
      <c r="O238" s="156" t="s">
        <v>611</v>
      </c>
      <c r="P238" s="31"/>
      <c r="Q238" s="157"/>
    </row>
    <row r="239" spans="1:17" s="9" customFormat="1" x14ac:dyDescent="0.3">
      <c r="A239" s="122"/>
      <c r="B239" s="166" t="s">
        <v>20</v>
      </c>
      <c r="C239" s="166"/>
      <c r="D239" s="166"/>
      <c r="E239" s="166"/>
      <c r="F239" s="166"/>
      <c r="G239" s="166"/>
      <c r="H239" s="167"/>
      <c r="I239" s="81"/>
      <c r="J239" s="81"/>
      <c r="K239" s="81"/>
      <c r="L239" s="81"/>
      <c r="M239" s="162"/>
      <c r="N239" s="124"/>
      <c r="O239" s="81"/>
      <c r="Q239" s="85"/>
    </row>
    <row r="240" spans="1:17" x14ac:dyDescent="0.3">
      <c r="A240" s="140"/>
      <c r="B240" s="138"/>
      <c r="C240" s="138" t="s">
        <v>112</v>
      </c>
      <c r="D240" s="138"/>
      <c r="E240" s="138"/>
      <c r="F240" s="138"/>
      <c r="G240" s="138"/>
      <c r="H240" s="139"/>
      <c r="I240" s="79">
        <v>0</v>
      </c>
      <c r="J240" s="79">
        <v>0</v>
      </c>
      <c r="K240" s="79">
        <v>0</v>
      </c>
      <c r="L240" s="79">
        <v>0</v>
      </c>
      <c r="M240" s="147">
        <f>Q240*100/O240</f>
        <v>100</v>
      </c>
      <c r="N240" s="121" t="s">
        <v>408</v>
      </c>
      <c r="O240" s="79">
        <v>10000</v>
      </c>
      <c r="Q240" s="84">
        <f t="shared" ref="Q240:Q242" si="49">O240-L240</f>
        <v>10000</v>
      </c>
    </row>
    <row r="241" spans="1:17" x14ac:dyDescent="0.3">
      <c r="A241" s="140"/>
      <c r="B241" s="138"/>
      <c r="C241" s="138" t="s">
        <v>113</v>
      </c>
      <c r="D241" s="138"/>
      <c r="E241" s="138"/>
      <c r="F241" s="138"/>
      <c r="G241" s="138"/>
      <c r="H241" s="139"/>
      <c r="I241" s="79">
        <v>0</v>
      </c>
      <c r="J241" s="79">
        <v>0</v>
      </c>
      <c r="K241" s="79">
        <v>0</v>
      </c>
      <c r="L241" s="79">
        <v>0</v>
      </c>
      <c r="M241" s="147">
        <f>Q241*100/O241</f>
        <v>100</v>
      </c>
      <c r="N241" s="121" t="s">
        <v>408</v>
      </c>
      <c r="O241" s="79">
        <v>45000</v>
      </c>
      <c r="Q241" s="84">
        <f t="shared" si="49"/>
        <v>45000</v>
      </c>
    </row>
    <row r="242" spans="1:17" x14ac:dyDescent="0.3">
      <c r="A242" s="140"/>
      <c r="B242" s="138"/>
      <c r="C242" s="138" t="s">
        <v>136</v>
      </c>
      <c r="D242" s="138"/>
      <c r="E242" s="138"/>
      <c r="F242" s="138"/>
      <c r="G242" s="138"/>
      <c r="H242" s="139"/>
      <c r="I242" s="79">
        <v>0</v>
      </c>
      <c r="J242" s="79">
        <v>0</v>
      </c>
      <c r="K242" s="79">
        <v>0</v>
      </c>
      <c r="L242" s="79">
        <v>0</v>
      </c>
      <c r="M242" s="147">
        <f>Q242*100/O242</f>
        <v>100</v>
      </c>
      <c r="N242" s="121" t="s">
        <v>408</v>
      </c>
      <c r="O242" s="79">
        <v>1532160</v>
      </c>
      <c r="Q242" s="84">
        <f t="shared" si="49"/>
        <v>1532160</v>
      </c>
    </row>
    <row r="243" spans="1:17" s="146" customFormat="1" x14ac:dyDescent="0.3">
      <c r="A243" s="142"/>
      <c r="B243" s="143"/>
      <c r="C243" s="143"/>
      <c r="D243" s="143"/>
      <c r="E243" s="143"/>
      <c r="F243" s="143" t="s">
        <v>118</v>
      </c>
      <c r="G243" s="143"/>
      <c r="H243" s="144"/>
      <c r="I243" s="145">
        <f>SUM(I240:I242)</f>
        <v>0</v>
      </c>
      <c r="J243" s="145">
        <f>SUM(J240:J242)</f>
        <v>0</v>
      </c>
      <c r="K243" s="145">
        <f>SUM(K240:K242)</f>
        <v>0</v>
      </c>
      <c r="L243" s="145">
        <f>SUM(L240:L242)</f>
        <v>0</v>
      </c>
      <c r="M243" s="148"/>
      <c r="N243" s="149"/>
      <c r="O243" s="145">
        <f>SUM(O240:O242)</f>
        <v>1587160</v>
      </c>
      <c r="Q243" s="158"/>
    </row>
    <row r="244" spans="1:17" s="9" customFormat="1" x14ac:dyDescent="0.3">
      <c r="A244" s="122"/>
      <c r="B244" s="166" t="s">
        <v>21</v>
      </c>
      <c r="C244" s="166"/>
      <c r="D244" s="166"/>
      <c r="E244" s="166"/>
      <c r="F244" s="166"/>
      <c r="G244" s="166"/>
      <c r="H244" s="167"/>
      <c r="I244" s="81"/>
      <c r="J244" s="81"/>
      <c r="K244" s="81"/>
      <c r="L244" s="81"/>
      <c r="M244" s="162"/>
      <c r="N244" s="124"/>
      <c r="O244" s="81"/>
      <c r="Q244" s="85"/>
    </row>
    <row r="245" spans="1:17" x14ac:dyDescent="0.3">
      <c r="A245" s="140"/>
      <c r="B245" s="138"/>
      <c r="C245" s="138" t="s">
        <v>22</v>
      </c>
      <c r="D245" s="138"/>
      <c r="E245" s="138"/>
      <c r="F245" s="138"/>
      <c r="G245" s="138"/>
      <c r="H245" s="139"/>
      <c r="I245" s="79">
        <v>0</v>
      </c>
      <c r="J245" s="79">
        <v>0</v>
      </c>
      <c r="K245" s="79">
        <v>0</v>
      </c>
      <c r="L245" s="79">
        <v>0</v>
      </c>
      <c r="M245" s="147">
        <f>Q245*100/O245</f>
        <v>100</v>
      </c>
      <c r="N245" s="121" t="s">
        <v>408</v>
      </c>
      <c r="O245" s="79">
        <v>15000</v>
      </c>
      <c r="Q245" s="84">
        <f t="shared" ref="Q245" si="50">O245-L245</f>
        <v>15000</v>
      </c>
    </row>
    <row r="246" spans="1:17" s="146" customFormat="1" x14ac:dyDescent="0.3">
      <c r="A246" s="142"/>
      <c r="B246" s="143"/>
      <c r="C246" s="143"/>
      <c r="D246" s="143"/>
      <c r="E246" s="143"/>
      <c r="F246" s="143" t="s">
        <v>119</v>
      </c>
      <c r="G246" s="143"/>
      <c r="H246" s="144"/>
      <c r="I246" s="145">
        <f>SUM(I245)</f>
        <v>0</v>
      </c>
      <c r="J246" s="145">
        <f>SUM(J245)</f>
        <v>0</v>
      </c>
      <c r="K246" s="145">
        <f>SUM(K245)</f>
        <v>0</v>
      </c>
      <c r="L246" s="145">
        <f>SUM(L245:L245)</f>
        <v>0</v>
      </c>
      <c r="M246" s="148"/>
      <c r="N246" s="149"/>
      <c r="O246" s="145">
        <f>SUM(O245:O245)</f>
        <v>15000</v>
      </c>
      <c r="Q246" s="158"/>
    </row>
    <row r="247" spans="1:17" s="146" customFormat="1" x14ac:dyDescent="0.3">
      <c r="A247" s="142"/>
      <c r="B247" s="143"/>
      <c r="C247" s="143"/>
      <c r="D247" s="143"/>
      <c r="E247" s="143"/>
      <c r="F247" s="143" t="s">
        <v>409</v>
      </c>
      <c r="G247" s="143"/>
      <c r="H247" s="144"/>
      <c r="I247" s="145">
        <f>I225+I233+I243+I246</f>
        <v>0</v>
      </c>
      <c r="J247" s="145">
        <f>J225+J233+J243+J246</f>
        <v>0</v>
      </c>
      <c r="K247" s="145">
        <f>K225+K233+K243+K246</f>
        <v>0</v>
      </c>
      <c r="L247" s="145">
        <f>L225+L233+L243+L246</f>
        <v>0</v>
      </c>
      <c r="M247" s="148"/>
      <c r="N247" s="149"/>
      <c r="O247" s="145">
        <f>O225+O233+O243+O246</f>
        <v>2951960</v>
      </c>
      <c r="Q247" s="158"/>
    </row>
    <row r="248" spans="1:17" s="9" customFormat="1" x14ac:dyDescent="0.3">
      <c r="A248" s="122"/>
      <c r="B248" s="166" t="s">
        <v>33</v>
      </c>
      <c r="C248" s="166"/>
      <c r="D248" s="166"/>
      <c r="E248" s="166"/>
      <c r="F248" s="166"/>
      <c r="G248" s="166"/>
      <c r="H248" s="167"/>
      <c r="I248" s="81"/>
      <c r="J248" s="81"/>
      <c r="K248" s="81"/>
      <c r="L248" s="81"/>
      <c r="M248" s="162"/>
      <c r="N248" s="124"/>
      <c r="O248" s="81"/>
      <c r="Q248" s="85"/>
    </row>
    <row r="249" spans="1:17" s="9" customFormat="1" x14ac:dyDescent="0.3">
      <c r="A249" s="122"/>
      <c r="B249" s="166" t="s">
        <v>34</v>
      </c>
      <c r="C249" s="166"/>
      <c r="D249" s="166"/>
      <c r="E249" s="166"/>
      <c r="F249" s="166"/>
      <c r="G249" s="166"/>
      <c r="H249" s="167"/>
      <c r="I249" s="81"/>
      <c r="J249" s="81"/>
      <c r="K249" s="81"/>
      <c r="L249" s="81"/>
      <c r="M249" s="162"/>
      <c r="N249" s="124"/>
      <c r="O249" s="81"/>
      <c r="Q249" s="85"/>
    </row>
    <row r="250" spans="1:17" x14ac:dyDescent="0.3">
      <c r="A250" s="140"/>
      <c r="B250" s="138"/>
      <c r="C250" s="138" t="s">
        <v>35</v>
      </c>
      <c r="D250" s="138"/>
      <c r="E250" s="138"/>
      <c r="F250" s="138"/>
      <c r="G250" s="138"/>
      <c r="H250" s="139"/>
      <c r="I250" s="79">
        <v>0</v>
      </c>
      <c r="J250" s="79">
        <v>0</v>
      </c>
      <c r="K250" s="79">
        <v>0</v>
      </c>
      <c r="L250" s="79">
        <v>0</v>
      </c>
      <c r="M250" s="147">
        <f>Q250*100/O250</f>
        <v>100</v>
      </c>
      <c r="N250" s="121" t="s">
        <v>408</v>
      </c>
      <c r="O250" s="79">
        <v>2760000</v>
      </c>
      <c r="Q250" s="84">
        <f t="shared" ref="Q250" si="51">O250-L250</f>
        <v>2760000</v>
      </c>
    </row>
    <row r="251" spans="1:17" s="146" customFormat="1" x14ac:dyDescent="0.3">
      <c r="A251" s="142"/>
      <c r="B251" s="143"/>
      <c r="C251" s="143"/>
      <c r="D251" s="143"/>
      <c r="E251" s="143"/>
      <c r="F251" s="143" t="s">
        <v>124</v>
      </c>
      <c r="G251" s="143"/>
      <c r="H251" s="144"/>
      <c r="I251" s="145">
        <f>SUM(I250)</f>
        <v>0</v>
      </c>
      <c r="J251" s="145">
        <f>SUM(J250)</f>
        <v>0</v>
      </c>
      <c r="K251" s="145">
        <f>K250</f>
        <v>0</v>
      </c>
      <c r="L251" s="145">
        <f>SUM(L250:L250)</f>
        <v>0</v>
      </c>
      <c r="M251" s="148"/>
      <c r="N251" s="149"/>
      <c r="O251" s="145">
        <f>SUM(O250:O250)</f>
        <v>2760000</v>
      </c>
      <c r="Q251" s="158"/>
    </row>
    <row r="252" spans="1:17" s="146" customFormat="1" x14ac:dyDescent="0.3">
      <c r="A252" s="142"/>
      <c r="B252" s="143"/>
      <c r="C252" s="143"/>
      <c r="D252" s="143"/>
      <c r="E252" s="143"/>
      <c r="F252" s="143" t="s">
        <v>125</v>
      </c>
      <c r="G252" s="143"/>
      <c r="H252" s="144"/>
      <c r="I252" s="145">
        <f>I251</f>
        <v>0</v>
      </c>
      <c r="J252" s="145">
        <f>J251</f>
        <v>0</v>
      </c>
      <c r="K252" s="145">
        <f>K251</f>
        <v>0</v>
      </c>
      <c r="L252" s="145">
        <f>L251</f>
        <v>0</v>
      </c>
      <c r="M252" s="148"/>
      <c r="N252" s="149"/>
      <c r="O252" s="145">
        <f>O251</f>
        <v>2760000</v>
      </c>
      <c r="Q252" s="158"/>
    </row>
    <row r="253" spans="1:17" s="146" customFormat="1" x14ac:dyDescent="0.3">
      <c r="A253" s="142"/>
      <c r="B253" s="143"/>
      <c r="C253" s="143"/>
      <c r="D253" s="143"/>
      <c r="E253" s="143"/>
      <c r="F253" s="143" t="s">
        <v>626</v>
      </c>
      <c r="G253" s="143"/>
      <c r="H253" s="144"/>
      <c r="I253" s="145">
        <f>I221+I247+I252</f>
        <v>0</v>
      </c>
      <c r="J253" s="145">
        <f>J221+J247+J252</f>
        <v>0</v>
      </c>
      <c r="K253" s="145">
        <f>K221+K247+K252</f>
        <v>0</v>
      </c>
      <c r="L253" s="145">
        <f>L221+L247+L252</f>
        <v>0</v>
      </c>
      <c r="M253" s="148"/>
      <c r="N253" s="149"/>
      <c r="O253" s="145">
        <f>O221+O247+O252</f>
        <v>7252960</v>
      </c>
      <c r="Q253" s="158"/>
    </row>
    <row r="254" spans="1:17" s="146" customFormat="1" x14ac:dyDescent="0.3">
      <c r="A254" s="142"/>
      <c r="B254" s="143"/>
      <c r="C254" s="143"/>
      <c r="D254" s="143"/>
      <c r="E254" s="143"/>
      <c r="F254" s="143" t="s">
        <v>137</v>
      </c>
      <c r="G254" s="143"/>
      <c r="H254" s="144"/>
      <c r="I254" s="145">
        <f>I210+I253</f>
        <v>3758855.75</v>
      </c>
      <c r="J254" s="145">
        <f>J210+J253</f>
        <v>5307374.91</v>
      </c>
      <c r="K254" s="145">
        <f>K210+K253</f>
        <v>6199702.5800000001</v>
      </c>
      <c r="L254" s="145">
        <f>L210+L253</f>
        <v>7318880</v>
      </c>
      <c r="M254" s="148"/>
      <c r="N254" s="149"/>
      <c r="O254" s="145">
        <f>O210+O253</f>
        <v>9024960</v>
      </c>
      <c r="Q254" s="158"/>
    </row>
    <row r="255" spans="1:17" s="45" customFormat="1" x14ac:dyDescent="0.3">
      <c r="A255" s="173"/>
      <c r="B255" s="174"/>
      <c r="C255" s="174"/>
      <c r="D255" s="174"/>
      <c r="E255" s="174"/>
      <c r="F255" s="174"/>
      <c r="G255" s="174"/>
      <c r="H255" s="175"/>
      <c r="I255" s="176"/>
      <c r="J255" s="176"/>
      <c r="K255" s="176"/>
      <c r="L255" s="176"/>
      <c r="M255" s="177"/>
      <c r="N255" s="178"/>
      <c r="O255" s="176"/>
      <c r="Q255" s="179"/>
    </row>
    <row r="256" spans="1:17" s="45" customFormat="1" x14ac:dyDescent="0.3">
      <c r="A256" s="173"/>
      <c r="B256" s="174"/>
      <c r="C256" s="174"/>
      <c r="D256" s="174"/>
      <c r="E256" s="174"/>
      <c r="F256" s="174"/>
      <c r="G256" s="174"/>
      <c r="H256" s="175"/>
      <c r="I256" s="176"/>
      <c r="J256" s="176"/>
      <c r="K256" s="176"/>
      <c r="L256" s="176"/>
      <c r="M256" s="177"/>
      <c r="N256" s="178"/>
      <c r="O256" s="176"/>
      <c r="Q256" s="179"/>
    </row>
    <row r="257" spans="1:17" s="45" customFormat="1" x14ac:dyDescent="0.3">
      <c r="A257" s="173"/>
      <c r="B257" s="174"/>
      <c r="C257" s="174"/>
      <c r="D257" s="174"/>
      <c r="E257" s="174"/>
      <c r="F257" s="174"/>
      <c r="G257" s="174"/>
      <c r="H257" s="175"/>
      <c r="I257" s="176"/>
      <c r="J257" s="176"/>
      <c r="K257" s="176"/>
      <c r="L257" s="176"/>
      <c r="M257" s="177"/>
      <c r="N257" s="178"/>
      <c r="O257" s="176"/>
      <c r="Q257" s="179"/>
    </row>
    <row r="258" spans="1:17" s="45" customFormat="1" x14ac:dyDescent="0.3">
      <c r="A258" s="173"/>
      <c r="B258" s="174"/>
      <c r="C258" s="174"/>
      <c r="D258" s="174"/>
      <c r="E258" s="174"/>
      <c r="F258" s="174"/>
      <c r="G258" s="174"/>
      <c r="H258" s="175"/>
      <c r="I258" s="176"/>
      <c r="J258" s="176"/>
      <c r="K258" s="176"/>
      <c r="L258" s="176"/>
      <c r="M258" s="177"/>
      <c r="N258" s="178"/>
      <c r="O258" s="176"/>
      <c r="Q258" s="179"/>
    </row>
    <row r="259" spans="1:17" s="45" customFormat="1" x14ac:dyDescent="0.3">
      <c r="A259" s="173"/>
      <c r="B259" s="174"/>
      <c r="C259" s="174"/>
      <c r="D259" s="174"/>
      <c r="E259" s="174"/>
      <c r="F259" s="174"/>
      <c r="G259" s="174"/>
      <c r="H259" s="175"/>
      <c r="I259" s="176"/>
      <c r="J259" s="176"/>
      <c r="K259" s="176"/>
      <c r="L259" s="176"/>
      <c r="M259" s="177"/>
      <c r="N259" s="178"/>
      <c r="O259" s="176"/>
      <c r="Q259" s="179"/>
    </row>
    <row r="260" spans="1:17" s="45" customFormat="1" x14ac:dyDescent="0.3">
      <c r="A260" s="173"/>
      <c r="B260" s="174"/>
      <c r="C260" s="174"/>
      <c r="D260" s="174"/>
      <c r="E260" s="174"/>
      <c r="F260" s="174"/>
      <c r="G260" s="174"/>
      <c r="H260" s="175"/>
      <c r="I260" s="176"/>
      <c r="J260" s="176"/>
      <c r="K260" s="176"/>
      <c r="L260" s="176"/>
      <c r="M260" s="177"/>
      <c r="N260" s="178"/>
      <c r="O260" s="176"/>
      <c r="Q260" s="179"/>
    </row>
    <row r="261" spans="1:17" s="45" customFormat="1" x14ac:dyDescent="0.3">
      <c r="A261" s="173"/>
      <c r="B261" s="174"/>
      <c r="C261" s="174"/>
      <c r="D261" s="174"/>
      <c r="E261" s="174"/>
      <c r="F261" s="174"/>
      <c r="G261" s="174"/>
      <c r="H261" s="175"/>
      <c r="I261" s="176"/>
      <c r="J261" s="176"/>
      <c r="K261" s="176"/>
      <c r="L261" s="176"/>
      <c r="M261" s="177"/>
      <c r="N261" s="178"/>
      <c r="O261" s="176"/>
      <c r="Q261" s="179"/>
    </row>
    <row r="262" spans="1:17" s="45" customFormat="1" x14ac:dyDescent="0.3">
      <c r="A262" s="173"/>
      <c r="B262" s="174"/>
      <c r="C262" s="174"/>
      <c r="D262" s="174"/>
      <c r="E262" s="174"/>
      <c r="F262" s="174"/>
      <c r="G262" s="174"/>
      <c r="H262" s="175"/>
      <c r="I262" s="176"/>
      <c r="J262" s="176"/>
      <c r="K262" s="176"/>
      <c r="L262" s="176"/>
      <c r="M262" s="177"/>
      <c r="N262" s="178"/>
      <c r="O262" s="176"/>
      <c r="Q262" s="179"/>
    </row>
    <row r="263" spans="1:17" s="9" customFormat="1" x14ac:dyDescent="0.3">
      <c r="A263" s="150"/>
      <c r="B263" s="151"/>
      <c r="C263" s="151"/>
      <c r="D263" s="151"/>
      <c r="E263" s="151"/>
      <c r="F263" s="151"/>
      <c r="G263" s="151"/>
      <c r="H263" s="152"/>
      <c r="I263" s="365" t="s">
        <v>100</v>
      </c>
      <c r="J263" s="367"/>
      <c r="K263" s="366"/>
      <c r="L263" s="365" t="s">
        <v>82</v>
      </c>
      <c r="M263" s="367"/>
      <c r="N263" s="367"/>
      <c r="O263" s="366"/>
      <c r="P263" s="273" t="s">
        <v>643</v>
      </c>
      <c r="Q263" s="85"/>
    </row>
    <row r="264" spans="1:17" s="9" customFormat="1" x14ac:dyDescent="0.3">
      <c r="A264" s="153"/>
      <c r="B264" s="154"/>
      <c r="C264" s="154"/>
      <c r="D264" s="154"/>
      <c r="E264" s="154"/>
      <c r="F264" s="154"/>
      <c r="G264" s="154"/>
      <c r="H264" s="155"/>
      <c r="I264" s="156" t="s">
        <v>79</v>
      </c>
      <c r="J264" s="156" t="s">
        <v>81</v>
      </c>
      <c r="K264" s="156" t="s">
        <v>200</v>
      </c>
      <c r="L264" s="156" t="s">
        <v>201</v>
      </c>
      <c r="M264" s="365" t="s">
        <v>80</v>
      </c>
      <c r="N264" s="366"/>
      <c r="O264" s="156" t="s">
        <v>611</v>
      </c>
      <c r="P264" s="31"/>
      <c r="Q264" s="157"/>
    </row>
    <row r="265" spans="1:17" s="9" customFormat="1" x14ac:dyDescent="0.3">
      <c r="A265" s="122" t="s">
        <v>138</v>
      </c>
      <c r="B265" s="166"/>
      <c r="C265" s="166"/>
      <c r="D265" s="166"/>
      <c r="E265" s="166"/>
      <c r="F265" s="166"/>
      <c r="G265" s="166"/>
      <c r="H265" s="167"/>
      <c r="I265" s="81"/>
      <c r="J265" s="81"/>
      <c r="K265" s="81"/>
      <c r="L265" s="81"/>
      <c r="M265" s="162"/>
      <c r="N265" s="124"/>
      <c r="O265" s="81"/>
      <c r="Q265" s="85"/>
    </row>
    <row r="266" spans="1:17" s="9" customFormat="1" x14ac:dyDescent="0.3">
      <c r="A266" s="122" t="s">
        <v>139</v>
      </c>
      <c r="B266" s="166"/>
      <c r="C266" s="166"/>
      <c r="D266" s="166"/>
      <c r="E266" s="166"/>
      <c r="F266" s="166"/>
      <c r="G266" s="166"/>
      <c r="H266" s="167"/>
      <c r="I266" s="81"/>
      <c r="J266" s="81"/>
      <c r="K266" s="81"/>
      <c r="L266" s="81"/>
      <c r="M266" s="162"/>
      <c r="N266" s="124"/>
      <c r="O266" s="81"/>
      <c r="Q266" s="85"/>
    </row>
    <row r="267" spans="1:17" s="9" customFormat="1" x14ac:dyDescent="0.3">
      <c r="A267" s="122"/>
      <c r="B267" s="166" t="s">
        <v>194</v>
      </c>
      <c r="C267" s="166"/>
      <c r="D267" s="166"/>
      <c r="E267" s="166"/>
      <c r="F267" s="166"/>
      <c r="G267" s="166"/>
      <c r="H267" s="167"/>
      <c r="I267" s="81"/>
      <c r="J267" s="81"/>
      <c r="K267" s="81"/>
      <c r="L267" s="81"/>
      <c r="M267" s="162"/>
      <c r="N267" s="124"/>
      <c r="O267" s="81"/>
      <c r="Q267" s="85"/>
    </row>
    <row r="268" spans="1:17" s="9" customFormat="1" x14ac:dyDescent="0.3">
      <c r="A268" s="122"/>
      <c r="B268" s="166" t="s">
        <v>18</v>
      </c>
      <c r="C268" s="166"/>
      <c r="D268" s="166"/>
      <c r="E268" s="166"/>
      <c r="F268" s="166"/>
      <c r="G268" s="166"/>
      <c r="H268" s="167"/>
      <c r="I268" s="81"/>
      <c r="J268" s="81"/>
      <c r="K268" s="81"/>
      <c r="L268" s="81"/>
      <c r="M268" s="162"/>
      <c r="N268" s="124"/>
      <c r="O268" s="81"/>
      <c r="Q268" s="85"/>
    </row>
    <row r="269" spans="1:17" x14ac:dyDescent="0.3">
      <c r="A269" s="140"/>
      <c r="B269" s="138"/>
      <c r="C269" s="138" t="s">
        <v>109</v>
      </c>
      <c r="D269" s="138"/>
      <c r="E269" s="138"/>
      <c r="F269" s="138"/>
      <c r="G269" s="138"/>
      <c r="H269" s="139"/>
      <c r="I269" s="79">
        <v>0</v>
      </c>
      <c r="J269" s="79">
        <v>0</v>
      </c>
      <c r="K269" s="79">
        <v>76963</v>
      </c>
      <c r="L269" s="79">
        <v>180000</v>
      </c>
      <c r="M269" s="147">
        <f>Q269*100/L269</f>
        <v>33.333333333333336</v>
      </c>
      <c r="N269" s="121" t="s">
        <v>408</v>
      </c>
      <c r="O269" s="79">
        <v>240000</v>
      </c>
      <c r="Q269" s="84">
        <f t="shared" ref="Q269" si="52">O269-L269</f>
        <v>60000</v>
      </c>
    </row>
    <row r="270" spans="1:17" x14ac:dyDescent="0.3">
      <c r="A270" s="140"/>
      <c r="B270" s="138"/>
      <c r="C270" s="138" t="s">
        <v>258</v>
      </c>
      <c r="D270" s="138"/>
      <c r="E270" s="138"/>
      <c r="F270" s="138"/>
      <c r="G270" s="138"/>
      <c r="H270" s="139"/>
      <c r="I270" s="79">
        <v>0</v>
      </c>
      <c r="J270" s="79">
        <v>0</v>
      </c>
      <c r="K270" s="79">
        <v>0</v>
      </c>
      <c r="L270" s="79">
        <v>0</v>
      </c>
      <c r="M270" s="147"/>
      <c r="N270" s="121"/>
      <c r="O270" s="79">
        <v>0</v>
      </c>
    </row>
    <row r="271" spans="1:17" x14ac:dyDescent="0.3">
      <c r="A271" s="140"/>
      <c r="B271" s="138"/>
      <c r="C271" s="138"/>
      <c r="D271" s="138" t="s">
        <v>308</v>
      </c>
      <c r="E271" s="138"/>
      <c r="F271" s="138"/>
      <c r="G271" s="138"/>
      <c r="H271" s="139"/>
      <c r="I271" s="79">
        <v>90000</v>
      </c>
      <c r="J271" s="79">
        <v>90206</v>
      </c>
      <c r="K271" s="79">
        <v>79900</v>
      </c>
      <c r="L271" s="79">
        <v>82000</v>
      </c>
      <c r="M271" s="147">
        <f t="shared" ref="M271:M272" si="53">Q271*100/L271</f>
        <v>31.707317073170731</v>
      </c>
      <c r="N271" s="121" t="s">
        <v>408</v>
      </c>
      <c r="O271" s="79">
        <v>108000</v>
      </c>
      <c r="Q271" s="84">
        <f t="shared" ref="Q271:Q274" si="54">O271-L271</f>
        <v>26000</v>
      </c>
    </row>
    <row r="272" spans="1:17" x14ac:dyDescent="0.3">
      <c r="A272" s="140"/>
      <c r="B272" s="138"/>
      <c r="C272" s="138"/>
      <c r="D272" s="138" t="s">
        <v>415</v>
      </c>
      <c r="E272" s="138"/>
      <c r="F272" s="138"/>
      <c r="G272" s="138"/>
      <c r="H272" s="139"/>
      <c r="I272" s="79">
        <v>0</v>
      </c>
      <c r="J272" s="79">
        <v>0</v>
      </c>
      <c r="K272" s="79">
        <v>0</v>
      </c>
      <c r="L272" s="79">
        <v>15000</v>
      </c>
      <c r="M272" s="147">
        <f t="shared" si="53"/>
        <v>0</v>
      </c>
      <c r="N272" s="121" t="s">
        <v>408</v>
      </c>
      <c r="O272" s="79">
        <v>15000</v>
      </c>
      <c r="Q272" s="84">
        <f t="shared" si="54"/>
        <v>0</v>
      </c>
    </row>
    <row r="273" spans="1:17" x14ac:dyDescent="0.3">
      <c r="A273" s="140"/>
      <c r="B273" s="138"/>
      <c r="C273" s="138"/>
      <c r="D273" s="138" t="s">
        <v>442</v>
      </c>
      <c r="E273" s="138"/>
      <c r="F273" s="138"/>
      <c r="G273" s="138"/>
      <c r="H273" s="139"/>
      <c r="I273" s="79">
        <v>0</v>
      </c>
      <c r="J273" s="79">
        <v>0</v>
      </c>
      <c r="K273" s="79">
        <v>0</v>
      </c>
      <c r="L273" s="79">
        <v>20000</v>
      </c>
      <c r="M273" s="147">
        <f>Q273*100/L273</f>
        <v>-25</v>
      </c>
      <c r="N273" s="121" t="s">
        <v>408</v>
      </c>
      <c r="O273" s="79">
        <v>15000</v>
      </c>
      <c r="Q273" s="84">
        <f t="shared" si="54"/>
        <v>-5000</v>
      </c>
    </row>
    <row r="274" spans="1:17" x14ac:dyDescent="0.3">
      <c r="A274" s="140"/>
      <c r="B274" s="138"/>
      <c r="C274" s="138"/>
      <c r="D274" s="138" t="s">
        <v>446</v>
      </c>
      <c r="E274" s="138"/>
      <c r="F274" s="138"/>
      <c r="G274" s="138"/>
      <c r="H274" s="139"/>
      <c r="I274" s="79">
        <v>0</v>
      </c>
      <c r="J274" s="79">
        <v>0</v>
      </c>
      <c r="K274" s="79">
        <v>0</v>
      </c>
      <c r="L274" s="79">
        <v>150000</v>
      </c>
      <c r="M274" s="147">
        <f>Q274*100/L274</f>
        <v>-80</v>
      </c>
      <c r="N274" s="121" t="s">
        <v>408</v>
      </c>
      <c r="O274" s="79">
        <v>30000</v>
      </c>
      <c r="Q274" s="84">
        <f t="shared" si="54"/>
        <v>-120000</v>
      </c>
    </row>
    <row r="275" spans="1:17" s="146" customFormat="1" x14ac:dyDescent="0.3">
      <c r="A275" s="142"/>
      <c r="B275" s="143"/>
      <c r="C275" s="143"/>
      <c r="D275" s="143"/>
      <c r="E275" s="143"/>
      <c r="F275" s="143" t="s">
        <v>111</v>
      </c>
      <c r="G275" s="143"/>
      <c r="H275" s="144"/>
      <c r="I275" s="145">
        <f>SUM(I269:I274)</f>
        <v>90000</v>
      </c>
      <c r="J275" s="145">
        <f>SUM(J269:J274)</f>
        <v>90206</v>
      </c>
      <c r="K275" s="145">
        <f>SUM(K269:K274)</f>
        <v>156863</v>
      </c>
      <c r="L275" s="145">
        <f>SUM(L269:L274)</f>
        <v>447000</v>
      </c>
      <c r="M275" s="148"/>
      <c r="N275" s="149"/>
      <c r="O275" s="145">
        <f>SUM(O269:O274)</f>
        <v>408000</v>
      </c>
      <c r="Q275" s="158"/>
    </row>
    <row r="276" spans="1:17" s="9" customFormat="1" x14ac:dyDescent="0.3">
      <c r="A276" s="122"/>
      <c r="B276" s="166" t="s">
        <v>20</v>
      </c>
      <c r="C276" s="166"/>
      <c r="D276" s="166"/>
      <c r="E276" s="166"/>
      <c r="F276" s="166"/>
      <c r="G276" s="166"/>
      <c r="H276" s="167"/>
      <c r="I276" s="81"/>
      <c r="J276" s="81"/>
      <c r="K276" s="81"/>
      <c r="L276" s="81"/>
      <c r="M276" s="162"/>
      <c r="N276" s="124"/>
      <c r="O276" s="81"/>
      <c r="Q276" s="85"/>
    </row>
    <row r="277" spans="1:17" x14ac:dyDescent="0.3">
      <c r="A277" s="140"/>
      <c r="B277" s="138"/>
      <c r="C277" s="138" t="s">
        <v>262</v>
      </c>
      <c r="D277" s="138"/>
      <c r="E277" s="138"/>
      <c r="F277" s="138"/>
      <c r="G277" s="138"/>
      <c r="H277" s="139"/>
      <c r="I277" s="79">
        <v>0</v>
      </c>
      <c r="J277" s="79">
        <v>0</v>
      </c>
      <c r="K277" s="79">
        <v>0</v>
      </c>
      <c r="L277" s="79">
        <v>0</v>
      </c>
      <c r="M277" s="147">
        <f>Q277*100/O277</f>
        <v>100</v>
      </c>
      <c r="N277" s="121" t="s">
        <v>408</v>
      </c>
      <c r="O277" s="79">
        <v>10000</v>
      </c>
      <c r="Q277" s="84">
        <f t="shared" ref="Q277" si="55">O277-L277</f>
        <v>10000</v>
      </c>
    </row>
    <row r="278" spans="1:17" s="146" customFormat="1" x14ac:dyDescent="0.3">
      <c r="A278" s="142"/>
      <c r="B278" s="143"/>
      <c r="C278" s="143"/>
      <c r="D278" s="143"/>
      <c r="E278" s="143"/>
      <c r="F278" s="143" t="s">
        <v>118</v>
      </c>
      <c r="G278" s="143"/>
      <c r="H278" s="144"/>
      <c r="I278" s="145">
        <f>SUM(I277)</f>
        <v>0</v>
      </c>
      <c r="J278" s="145">
        <f>SUM(J277)</f>
        <v>0</v>
      </c>
      <c r="K278" s="145">
        <f>SUM(K277)</f>
        <v>0</v>
      </c>
      <c r="L278" s="145">
        <f>SUM(L277:L277)</f>
        <v>0</v>
      </c>
      <c r="M278" s="148"/>
      <c r="N278" s="149"/>
      <c r="O278" s="145">
        <f>SUM(O277:O277)</f>
        <v>10000</v>
      </c>
      <c r="Q278" s="158"/>
    </row>
    <row r="279" spans="1:17" s="146" customFormat="1" x14ac:dyDescent="0.3">
      <c r="A279" s="142"/>
      <c r="B279" s="143"/>
      <c r="C279" s="143"/>
      <c r="D279" s="143"/>
      <c r="E279" s="143"/>
      <c r="F279" s="143" t="s">
        <v>409</v>
      </c>
      <c r="G279" s="143"/>
      <c r="H279" s="144"/>
      <c r="I279" s="145">
        <f>I275+I278</f>
        <v>90000</v>
      </c>
      <c r="J279" s="145">
        <f>J275+J278</f>
        <v>90206</v>
      </c>
      <c r="K279" s="145">
        <f>K275+K278</f>
        <v>156863</v>
      </c>
      <c r="L279" s="145">
        <f>L275+L278</f>
        <v>447000</v>
      </c>
      <c r="M279" s="148"/>
      <c r="N279" s="149"/>
      <c r="O279" s="145">
        <f>O275+O278</f>
        <v>418000</v>
      </c>
      <c r="Q279" s="158"/>
    </row>
    <row r="280" spans="1:17" s="9" customFormat="1" x14ac:dyDescent="0.3">
      <c r="A280" s="122"/>
      <c r="B280" s="166" t="s">
        <v>27</v>
      </c>
      <c r="C280" s="166"/>
      <c r="D280" s="166"/>
      <c r="E280" s="166"/>
      <c r="F280" s="166"/>
      <c r="G280" s="166"/>
      <c r="H280" s="167"/>
      <c r="I280" s="81"/>
      <c r="J280" s="81"/>
      <c r="K280" s="81"/>
      <c r="L280" s="81"/>
      <c r="M280" s="162"/>
      <c r="N280" s="124"/>
      <c r="O280" s="81"/>
      <c r="Q280" s="85"/>
    </row>
    <row r="281" spans="1:17" s="9" customFormat="1" x14ac:dyDescent="0.3">
      <c r="A281" s="122"/>
      <c r="B281" s="166" t="s">
        <v>28</v>
      </c>
      <c r="C281" s="166"/>
      <c r="D281" s="166"/>
      <c r="E281" s="166"/>
      <c r="F281" s="166"/>
      <c r="G281" s="166"/>
      <c r="H281" s="167"/>
      <c r="I281" s="81"/>
      <c r="J281" s="81"/>
      <c r="K281" s="81"/>
      <c r="L281" s="81"/>
      <c r="M281" s="162"/>
      <c r="N281" s="124"/>
      <c r="O281" s="81"/>
      <c r="Q281" s="85"/>
    </row>
    <row r="282" spans="1:17" x14ac:dyDescent="0.3">
      <c r="A282" s="140"/>
      <c r="B282" s="138"/>
      <c r="C282" s="138" t="s">
        <v>572</v>
      </c>
      <c r="D282" s="138"/>
      <c r="E282" s="138"/>
      <c r="F282" s="138"/>
      <c r="G282" s="138"/>
      <c r="H282" s="139"/>
      <c r="I282" s="79"/>
      <c r="J282" s="79"/>
      <c r="K282" s="79"/>
      <c r="L282" s="79"/>
      <c r="M282" s="147"/>
      <c r="N282" s="121"/>
      <c r="O282" s="79"/>
    </row>
    <row r="283" spans="1:17" x14ac:dyDescent="0.3">
      <c r="A283" s="140"/>
      <c r="B283" s="138"/>
      <c r="C283" s="138"/>
      <c r="D283" s="138" t="s">
        <v>294</v>
      </c>
      <c r="E283" s="138"/>
      <c r="F283" s="138"/>
      <c r="G283" s="138"/>
      <c r="H283" s="139"/>
      <c r="I283" s="79">
        <v>0</v>
      </c>
      <c r="J283" s="79">
        <v>0</v>
      </c>
      <c r="K283" s="79">
        <v>0</v>
      </c>
      <c r="L283" s="79">
        <v>0</v>
      </c>
      <c r="M283" s="147">
        <f>Q283*100/O283</f>
        <v>100</v>
      </c>
      <c r="N283" s="121" t="s">
        <v>408</v>
      </c>
      <c r="O283" s="79">
        <v>59000</v>
      </c>
      <c r="Q283" s="84">
        <f t="shared" ref="Q283" si="56">O283-L283</f>
        <v>59000</v>
      </c>
    </row>
    <row r="284" spans="1:17" s="146" customFormat="1" x14ac:dyDescent="0.3">
      <c r="A284" s="142"/>
      <c r="B284" s="143"/>
      <c r="C284" s="143"/>
      <c r="D284" s="143"/>
      <c r="E284" s="143"/>
      <c r="F284" s="143" t="s">
        <v>121</v>
      </c>
      <c r="G284" s="143"/>
      <c r="H284" s="144"/>
      <c r="I284" s="145">
        <f>SUM(I283)</f>
        <v>0</v>
      </c>
      <c r="J284" s="145">
        <f>SUM(J283)</f>
        <v>0</v>
      </c>
      <c r="K284" s="145">
        <f>SUM(K283)</f>
        <v>0</v>
      </c>
      <c r="L284" s="145">
        <f>SUM(L281:L283)</f>
        <v>0</v>
      </c>
      <c r="M284" s="148"/>
      <c r="N284" s="149"/>
      <c r="O284" s="145">
        <f>SUM(O281:O283)</f>
        <v>59000</v>
      </c>
      <c r="Q284" s="158"/>
    </row>
    <row r="285" spans="1:17" s="146" customFormat="1" x14ac:dyDescent="0.3">
      <c r="A285" s="142"/>
      <c r="B285" s="143"/>
      <c r="C285" s="143"/>
      <c r="D285" s="143"/>
      <c r="E285" s="143"/>
      <c r="F285" s="143" t="s">
        <v>122</v>
      </c>
      <c r="G285" s="143"/>
      <c r="H285" s="144"/>
      <c r="I285" s="145">
        <f>I284</f>
        <v>0</v>
      </c>
      <c r="J285" s="145">
        <f>J284</f>
        <v>0</v>
      </c>
      <c r="K285" s="145">
        <f>K284</f>
        <v>0</v>
      </c>
      <c r="L285" s="145">
        <f>L284</f>
        <v>0</v>
      </c>
      <c r="M285" s="148"/>
      <c r="N285" s="149"/>
      <c r="O285" s="145">
        <f>O284</f>
        <v>59000</v>
      </c>
      <c r="Q285" s="158"/>
    </row>
    <row r="286" spans="1:17" s="47" customFormat="1" x14ac:dyDescent="0.3">
      <c r="A286" s="180"/>
      <c r="B286" s="181"/>
      <c r="C286" s="181"/>
      <c r="D286" s="181"/>
      <c r="E286" s="181"/>
      <c r="F286" s="181"/>
      <c r="G286" s="181"/>
      <c r="H286" s="182"/>
      <c r="I286" s="183"/>
      <c r="J286" s="183"/>
      <c r="K286" s="183"/>
      <c r="L286" s="183"/>
      <c r="M286" s="184"/>
      <c r="N286" s="185"/>
      <c r="O286" s="183"/>
      <c r="Q286" s="186"/>
    </row>
    <row r="287" spans="1:17" s="47" customFormat="1" x14ac:dyDescent="0.3">
      <c r="A287" s="180"/>
      <c r="B287" s="181"/>
      <c r="C287" s="181"/>
      <c r="D287" s="181"/>
      <c r="E287" s="181"/>
      <c r="F287" s="181"/>
      <c r="G287" s="181"/>
      <c r="H287" s="182"/>
      <c r="I287" s="183"/>
      <c r="J287" s="183"/>
      <c r="K287" s="183"/>
      <c r="L287" s="183"/>
      <c r="M287" s="184"/>
      <c r="N287" s="185"/>
      <c r="O287" s="183"/>
      <c r="Q287" s="186"/>
    </row>
    <row r="288" spans="1:17" s="47" customFormat="1" x14ac:dyDescent="0.3">
      <c r="A288" s="180"/>
      <c r="B288" s="181"/>
      <c r="C288" s="181"/>
      <c r="D288" s="181"/>
      <c r="E288" s="181"/>
      <c r="F288" s="181"/>
      <c r="G288" s="181"/>
      <c r="H288" s="182"/>
      <c r="I288" s="183"/>
      <c r="J288" s="183"/>
      <c r="K288" s="183"/>
      <c r="L288" s="183"/>
      <c r="M288" s="184"/>
      <c r="N288" s="185"/>
      <c r="O288" s="183"/>
      <c r="P288" s="267"/>
      <c r="Q288" s="186"/>
    </row>
    <row r="289" spans="1:17" s="9" customFormat="1" x14ac:dyDescent="0.3">
      <c r="A289" s="150"/>
      <c r="B289" s="151"/>
      <c r="C289" s="151"/>
      <c r="D289" s="151"/>
      <c r="E289" s="151"/>
      <c r="F289" s="151"/>
      <c r="G289" s="151"/>
      <c r="H289" s="152"/>
      <c r="I289" s="367" t="s">
        <v>100</v>
      </c>
      <c r="J289" s="367"/>
      <c r="K289" s="366"/>
      <c r="L289" s="365" t="s">
        <v>82</v>
      </c>
      <c r="M289" s="367"/>
      <c r="N289" s="367"/>
      <c r="O289" s="366"/>
      <c r="P289" s="273" t="s">
        <v>642</v>
      </c>
      <c r="Q289" s="85"/>
    </row>
    <row r="290" spans="1:17" s="9" customFormat="1" x14ac:dyDescent="0.3">
      <c r="A290" s="153"/>
      <c r="B290" s="154"/>
      <c r="C290" s="154"/>
      <c r="D290" s="154"/>
      <c r="E290" s="154"/>
      <c r="F290" s="154"/>
      <c r="G290" s="154"/>
      <c r="H290" s="155"/>
      <c r="I290" s="156" t="s">
        <v>79</v>
      </c>
      <c r="J290" s="156" t="s">
        <v>81</v>
      </c>
      <c r="K290" s="156" t="s">
        <v>200</v>
      </c>
      <c r="L290" s="156" t="s">
        <v>201</v>
      </c>
      <c r="M290" s="365" t="s">
        <v>80</v>
      </c>
      <c r="N290" s="366"/>
      <c r="O290" s="156" t="s">
        <v>611</v>
      </c>
      <c r="P290" s="31"/>
      <c r="Q290" s="157"/>
    </row>
    <row r="291" spans="1:17" s="9" customFormat="1" x14ac:dyDescent="0.3">
      <c r="A291" s="122"/>
      <c r="B291" s="166" t="s">
        <v>33</v>
      </c>
      <c r="C291" s="166"/>
      <c r="D291" s="166"/>
      <c r="E291" s="166"/>
      <c r="F291" s="166"/>
      <c r="G291" s="166"/>
      <c r="H291" s="167"/>
      <c r="I291" s="81"/>
      <c r="J291" s="81"/>
      <c r="K291" s="81"/>
      <c r="L291" s="81"/>
      <c r="M291" s="162"/>
      <c r="N291" s="124"/>
      <c r="O291" s="81"/>
      <c r="Q291" s="85"/>
    </row>
    <row r="292" spans="1:17" s="9" customFormat="1" x14ac:dyDescent="0.3">
      <c r="A292" s="122"/>
      <c r="B292" s="166" t="s">
        <v>34</v>
      </c>
      <c r="C292" s="166"/>
      <c r="D292" s="166"/>
      <c r="E292" s="166"/>
      <c r="F292" s="166"/>
      <c r="G292" s="166"/>
      <c r="H292" s="167"/>
      <c r="I292" s="81"/>
      <c r="J292" s="81"/>
      <c r="K292" s="81"/>
      <c r="L292" s="81"/>
      <c r="M292" s="162"/>
      <c r="N292" s="124"/>
      <c r="O292" s="81"/>
      <c r="Q292" s="85"/>
    </row>
    <row r="293" spans="1:17" x14ac:dyDescent="0.3">
      <c r="A293" s="140"/>
      <c r="B293" s="138"/>
      <c r="C293" s="138" t="s">
        <v>198</v>
      </c>
      <c r="D293" s="138"/>
      <c r="E293" s="138"/>
      <c r="F293" s="138"/>
      <c r="G293" s="138"/>
      <c r="H293" s="139"/>
      <c r="I293" s="79">
        <v>130000</v>
      </c>
      <c r="J293" s="79">
        <v>195000</v>
      </c>
      <c r="K293" s="79">
        <v>97500</v>
      </c>
      <c r="L293" s="79">
        <v>195000</v>
      </c>
      <c r="M293" s="147">
        <f t="shared" ref="M293" si="57">Q293*100/L293</f>
        <v>-66.666666666666671</v>
      </c>
      <c r="N293" s="121" t="s">
        <v>408</v>
      </c>
      <c r="O293" s="79">
        <v>65000</v>
      </c>
      <c r="Q293" s="84">
        <f t="shared" ref="Q293" si="58">O293-L293</f>
        <v>-130000</v>
      </c>
    </row>
    <row r="294" spans="1:17" s="146" customFormat="1" x14ac:dyDescent="0.3">
      <c r="A294" s="142"/>
      <c r="B294" s="143"/>
      <c r="C294" s="143"/>
      <c r="D294" s="143"/>
      <c r="E294" s="143"/>
      <c r="F294" s="143" t="s">
        <v>124</v>
      </c>
      <c r="G294" s="143"/>
      <c r="H294" s="144"/>
      <c r="I294" s="145">
        <f>SUM(I293)</f>
        <v>130000</v>
      </c>
      <c r="J294" s="145">
        <f>SUM(J293)</f>
        <v>195000</v>
      </c>
      <c r="K294" s="145">
        <f>SUM(K293)</f>
        <v>97500</v>
      </c>
      <c r="L294" s="145">
        <f>SUM(L293:L293)</f>
        <v>195000</v>
      </c>
      <c r="M294" s="148"/>
      <c r="N294" s="149"/>
      <c r="O294" s="145">
        <f>SUM(O293:O293)</f>
        <v>65000</v>
      </c>
      <c r="Q294" s="158"/>
    </row>
    <row r="295" spans="1:17" s="146" customFormat="1" x14ac:dyDescent="0.3">
      <c r="A295" s="142"/>
      <c r="B295" s="143"/>
      <c r="C295" s="143"/>
      <c r="D295" s="143"/>
      <c r="E295" s="143"/>
      <c r="F295" s="143" t="s">
        <v>125</v>
      </c>
      <c r="G295" s="143"/>
      <c r="H295" s="144"/>
      <c r="I295" s="145">
        <f>I294</f>
        <v>130000</v>
      </c>
      <c r="J295" s="145">
        <f>J294</f>
        <v>195000</v>
      </c>
      <c r="K295" s="145">
        <f>K294</f>
        <v>97500</v>
      </c>
      <c r="L295" s="145">
        <f>L294</f>
        <v>195000</v>
      </c>
      <c r="M295" s="148"/>
      <c r="N295" s="149"/>
      <c r="O295" s="145">
        <f>O294</f>
        <v>65000</v>
      </c>
      <c r="Q295" s="158"/>
    </row>
    <row r="296" spans="1:17" s="146" customFormat="1" x14ac:dyDescent="0.3">
      <c r="A296" s="142"/>
      <c r="B296" s="143"/>
      <c r="C296" s="143"/>
      <c r="D296" s="143"/>
      <c r="E296" s="143"/>
      <c r="F296" s="143" t="s">
        <v>416</v>
      </c>
      <c r="G296" s="143"/>
      <c r="H296" s="144"/>
      <c r="I296" s="145">
        <f>I279+I285+I295</f>
        <v>220000</v>
      </c>
      <c r="J296" s="145">
        <f>J279+J285+J295</f>
        <v>285206</v>
      </c>
      <c r="K296" s="145">
        <f>K279+K285+K295</f>
        <v>254363</v>
      </c>
      <c r="L296" s="145">
        <f>L279+L285+L295</f>
        <v>642000</v>
      </c>
      <c r="M296" s="148"/>
      <c r="N296" s="149"/>
      <c r="O296" s="145">
        <f>O279+O285+O295</f>
        <v>542000</v>
      </c>
      <c r="Q296" s="158"/>
    </row>
    <row r="297" spans="1:17" s="146" customFormat="1" x14ac:dyDescent="0.3">
      <c r="A297" s="142"/>
      <c r="B297" s="143"/>
      <c r="C297" s="143"/>
      <c r="D297" s="143"/>
      <c r="E297" s="143"/>
      <c r="F297" s="143" t="s">
        <v>141</v>
      </c>
      <c r="G297" s="143"/>
      <c r="H297" s="144"/>
      <c r="I297" s="145">
        <f>I296</f>
        <v>220000</v>
      </c>
      <c r="J297" s="145">
        <f>J296</f>
        <v>285206</v>
      </c>
      <c r="K297" s="145">
        <f>K296</f>
        <v>254363</v>
      </c>
      <c r="L297" s="145">
        <f>L296</f>
        <v>642000</v>
      </c>
      <c r="M297" s="148"/>
      <c r="N297" s="149"/>
      <c r="O297" s="145">
        <f>O296</f>
        <v>542000</v>
      </c>
      <c r="Q297" s="158"/>
    </row>
    <row r="298" spans="1:17" s="9" customFormat="1" x14ac:dyDescent="0.3">
      <c r="A298" s="122" t="s">
        <v>142</v>
      </c>
      <c r="B298" s="166"/>
      <c r="C298" s="166"/>
      <c r="D298" s="166"/>
      <c r="E298" s="166"/>
      <c r="F298" s="166"/>
      <c r="G298" s="166"/>
      <c r="H298" s="167"/>
      <c r="I298" s="81"/>
      <c r="J298" s="81"/>
      <c r="K298" s="81"/>
      <c r="L298" s="81"/>
      <c r="M298" s="162"/>
      <c r="N298" s="124"/>
      <c r="O298" s="81"/>
      <c r="Q298" s="85"/>
    </row>
    <row r="299" spans="1:17" s="9" customFormat="1" x14ac:dyDescent="0.3">
      <c r="A299" s="122" t="s">
        <v>286</v>
      </c>
      <c r="B299" s="166"/>
      <c r="C299" s="166"/>
      <c r="D299" s="166"/>
      <c r="E299" s="166"/>
      <c r="F299" s="166"/>
      <c r="G299" s="166"/>
      <c r="H299" s="167"/>
      <c r="I299" s="81"/>
      <c r="J299" s="81"/>
      <c r="K299" s="81"/>
      <c r="L299" s="81"/>
      <c r="M299" s="162"/>
      <c r="N299" s="124"/>
      <c r="O299" s="81"/>
      <c r="Q299" s="85"/>
    </row>
    <row r="300" spans="1:17" s="9" customFormat="1" x14ac:dyDescent="0.3">
      <c r="A300" s="122"/>
      <c r="B300" s="166" t="s">
        <v>8</v>
      </c>
      <c r="C300" s="166"/>
      <c r="D300" s="166"/>
      <c r="E300" s="166"/>
      <c r="F300" s="166"/>
      <c r="G300" s="166"/>
      <c r="H300" s="167"/>
      <c r="I300" s="81"/>
      <c r="J300" s="81"/>
      <c r="K300" s="81"/>
      <c r="L300" s="81"/>
      <c r="M300" s="162"/>
      <c r="N300" s="124"/>
      <c r="O300" s="81"/>
      <c r="Q300" s="85"/>
    </row>
    <row r="301" spans="1:17" s="9" customFormat="1" x14ac:dyDescent="0.3">
      <c r="A301" s="122"/>
      <c r="B301" s="166" t="s">
        <v>11</v>
      </c>
      <c r="C301" s="166"/>
      <c r="D301" s="166"/>
      <c r="E301" s="166"/>
      <c r="F301" s="166"/>
      <c r="G301" s="166"/>
      <c r="H301" s="167"/>
      <c r="I301" s="81"/>
      <c r="J301" s="81"/>
      <c r="K301" s="81"/>
      <c r="L301" s="81"/>
      <c r="M301" s="162"/>
      <c r="N301" s="124"/>
      <c r="O301" s="81"/>
      <c r="Q301" s="85"/>
    </row>
    <row r="302" spans="1:17" x14ac:dyDescent="0.3">
      <c r="A302" s="140"/>
      <c r="B302" s="138"/>
      <c r="C302" s="138" t="s">
        <v>12</v>
      </c>
      <c r="D302" s="138"/>
      <c r="E302" s="138"/>
      <c r="F302" s="138"/>
      <c r="G302" s="138"/>
      <c r="H302" s="139"/>
      <c r="I302" s="79">
        <v>0</v>
      </c>
      <c r="J302" s="79">
        <v>0</v>
      </c>
      <c r="K302" s="79">
        <v>0</v>
      </c>
      <c r="L302" s="79">
        <v>567000</v>
      </c>
      <c r="M302" s="147">
        <f>Q302*100/L302</f>
        <v>7.9365079365079367</v>
      </c>
      <c r="N302" s="121" t="s">
        <v>408</v>
      </c>
      <c r="O302" s="79">
        <v>612000</v>
      </c>
      <c r="Q302" s="84">
        <f t="shared" ref="Q302:Q305" si="59">O302-L302</f>
        <v>45000</v>
      </c>
    </row>
    <row r="303" spans="1:17" x14ac:dyDescent="0.3">
      <c r="A303" s="140"/>
      <c r="B303" s="138"/>
      <c r="C303" s="138" t="s">
        <v>13</v>
      </c>
      <c r="D303" s="138"/>
      <c r="E303" s="138"/>
      <c r="F303" s="138"/>
      <c r="G303" s="138"/>
      <c r="H303" s="139"/>
      <c r="I303" s="79">
        <v>0</v>
      </c>
      <c r="J303" s="79">
        <v>0</v>
      </c>
      <c r="K303" s="79">
        <v>0</v>
      </c>
      <c r="L303" s="79">
        <v>42000</v>
      </c>
      <c r="M303" s="147">
        <f>Q303*100/L303</f>
        <v>0</v>
      </c>
      <c r="N303" s="121" t="s">
        <v>408</v>
      </c>
      <c r="O303" s="79">
        <v>42000</v>
      </c>
      <c r="Q303" s="84">
        <f t="shared" si="59"/>
        <v>0</v>
      </c>
    </row>
    <row r="304" spans="1:17" x14ac:dyDescent="0.3">
      <c r="A304" s="140"/>
      <c r="B304" s="138"/>
      <c r="C304" s="138" t="s">
        <v>192</v>
      </c>
      <c r="D304" s="138"/>
      <c r="E304" s="138"/>
      <c r="F304" s="138"/>
      <c r="G304" s="138"/>
      <c r="H304" s="139"/>
      <c r="I304" s="79">
        <v>0</v>
      </c>
      <c r="J304" s="79">
        <v>0</v>
      </c>
      <c r="K304" s="79">
        <v>0</v>
      </c>
      <c r="L304" s="79">
        <v>147000</v>
      </c>
      <c r="M304" s="147">
        <f>Q304*100/L304</f>
        <v>4.0816326530612246</v>
      </c>
      <c r="N304" s="121" t="s">
        <v>408</v>
      </c>
      <c r="O304" s="79">
        <v>153000</v>
      </c>
      <c r="Q304" s="84">
        <f t="shared" si="59"/>
        <v>6000</v>
      </c>
    </row>
    <row r="305" spans="1:17" x14ac:dyDescent="0.3">
      <c r="A305" s="140"/>
      <c r="B305" s="138"/>
      <c r="C305" s="138" t="s">
        <v>180</v>
      </c>
      <c r="D305" s="138"/>
      <c r="E305" s="138"/>
      <c r="F305" s="138"/>
      <c r="G305" s="138"/>
      <c r="H305" s="139"/>
      <c r="I305" s="79">
        <v>0</v>
      </c>
      <c r="J305" s="79">
        <v>0</v>
      </c>
      <c r="K305" s="79">
        <v>0</v>
      </c>
      <c r="L305" s="79">
        <v>24000</v>
      </c>
      <c r="M305" s="147">
        <f>Q305*100/L305</f>
        <v>-70.833333333333329</v>
      </c>
      <c r="N305" s="121" t="s">
        <v>408</v>
      </c>
      <c r="O305" s="79">
        <v>7000</v>
      </c>
      <c r="Q305" s="84">
        <f t="shared" si="59"/>
        <v>-17000</v>
      </c>
    </row>
    <row r="306" spans="1:17" s="146" customFormat="1" x14ac:dyDescent="0.3">
      <c r="A306" s="142"/>
      <c r="B306" s="143"/>
      <c r="C306" s="143"/>
      <c r="D306" s="143"/>
      <c r="E306" s="143"/>
      <c r="F306" s="143" t="s">
        <v>105</v>
      </c>
      <c r="G306" s="143"/>
      <c r="H306" s="144"/>
      <c r="I306" s="145">
        <f>SUM(I302:I305)</f>
        <v>0</v>
      </c>
      <c r="J306" s="145">
        <f>SUM(J302:J305)</f>
        <v>0</v>
      </c>
      <c r="K306" s="145">
        <f>SUM(K302:K305)</f>
        <v>0</v>
      </c>
      <c r="L306" s="145">
        <f>SUM(L302:L305)</f>
        <v>780000</v>
      </c>
      <c r="M306" s="148"/>
      <c r="N306" s="149"/>
      <c r="O306" s="145">
        <f>SUM(O302:O305)</f>
        <v>814000</v>
      </c>
      <c r="Q306" s="158"/>
    </row>
    <row r="307" spans="1:17" s="146" customFormat="1" x14ac:dyDescent="0.3">
      <c r="A307" s="142"/>
      <c r="B307" s="143"/>
      <c r="C307" s="143"/>
      <c r="D307" s="143"/>
      <c r="E307" s="143"/>
      <c r="F307" s="143" t="s">
        <v>126</v>
      </c>
      <c r="G307" s="143"/>
      <c r="H307" s="144"/>
      <c r="I307" s="145">
        <f>I306</f>
        <v>0</v>
      </c>
      <c r="J307" s="145">
        <f>J306</f>
        <v>0</v>
      </c>
      <c r="K307" s="145">
        <f>K306</f>
        <v>0</v>
      </c>
      <c r="L307" s="145">
        <f>L300+L306</f>
        <v>780000</v>
      </c>
      <c r="M307" s="148"/>
      <c r="N307" s="149"/>
      <c r="O307" s="145">
        <f>O300+O306</f>
        <v>814000</v>
      </c>
      <c r="Q307" s="158"/>
    </row>
    <row r="308" spans="1:17" s="9" customFormat="1" x14ac:dyDescent="0.3">
      <c r="A308" s="122"/>
      <c r="B308" s="166" t="s">
        <v>194</v>
      </c>
      <c r="C308" s="166"/>
      <c r="D308" s="166"/>
      <c r="E308" s="166"/>
      <c r="F308" s="166"/>
      <c r="G308" s="166"/>
      <c r="H308" s="167"/>
      <c r="I308" s="81"/>
      <c r="J308" s="81"/>
      <c r="K308" s="81"/>
      <c r="L308" s="81"/>
      <c r="M308" s="162"/>
      <c r="N308" s="124"/>
      <c r="O308" s="81"/>
      <c r="Q308" s="85"/>
    </row>
    <row r="309" spans="1:17" s="9" customFormat="1" x14ac:dyDescent="0.3">
      <c r="A309" s="122"/>
      <c r="B309" s="166" t="s">
        <v>3</v>
      </c>
      <c r="C309" s="166"/>
      <c r="D309" s="166"/>
      <c r="E309" s="166"/>
      <c r="F309" s="166"/>
      <c r="G309" s="166"/>
      <c r="H309" s="167"/>
      <c r="I309" s="81"/>
      <c r="J309" s="81"/>
      <c r="K309" s="81"/>
      <c r="L309" s="81"/>
      <c r="M309" s="162"/>
      <c r="N309" s="124"/>
      <c r="O309" s="81"/>
      <c r="Q309" s="85"/>
    </row>
    <row r="310" spans="1:17" x14ac:dyDescent="0.3">
      <c r="A310" s="140"/>
      <c r="B310" s="138"/>
      <c r="C310" s="138" t="s">
        <v>256</v>
      </c>
      <c r="D310" s="138"/>
      <c r="E310" s="138"/>
      <c r="F310" s="138"/>
      <c r="G310" s="138"/>
      <c r="H310" s="139"/>
      <c r="I310" s="79">
        <v>0</v>
      </c>
      <c r="J310" s="79">
        <v>0</v>
      </c>
      <c r="K310" s="79">
        <v>0</v>
      </c>
      <c r="L310" s="79">
        <v>30000</v>
      </c>
      <c r="M310" s="147">
        <f>Q310*100/L310</f>
        <v>113.33333333333333</v>
      </c>
      <c r="N310" s="121" t="s">
        <v>408</v>
      </c>
      <c r="O310" s="79">
        <v>64000</v>
      </c>
      <c r="Q310" s="84">
        <f t="shared" ref="Q310:Q313" si="60">O310-L310</f>
        <v>34000</v>
      </c>
    </row>
    <row r="311" spans="1:17" x14ac:dyDescent="0.3">
      <c r="A311" s="140"/>
      <c r="B311" s="138"/>
      <c r="C311" s="138" t="s">
        <v>106</v>
      </c>
      <c r="D311" s="138"/>
      <c r="E311" s="138"/>
      <c r="F311" s="138"/>
      <c r="G311" s="138"/>
      <c r="H311" s="139"/>
      <c r="I311" s="79">
        <v>0</v>
      </c>
      <c r="J311" s="79">
        <v>0</v>
      </c>
      <c r="K311" s="79">
        <v>0</v>
      </c>
      <c r="L311" s="79">
        <v>10000</v>
      </c>
      <c r="M311" s="147">
        <f>Q311*100/L311</f>
        <v>0</v>
      </c>
      <c r="N311" s="121" t="s">
        <v>408</v>
      </c>
      <c r="O311" s="79">
        <v>10000</v>
      </c>
      <c r="Q311" s="84">
        <f t="shared" si="60"/>
        <v>0</v>
      </c>
    </row>
    <row r="312" spans="1:17" x14ac:dyDescent="0.3">
      <c r="A312" s="140"/>
      <c r="B312" s="138"/>
      <c r="C312" s="138" t="s">
        <v>16</v>
      </c>
      <c r="D312" s="138"/>
      <c r="E312" s="138"/>
      <c r="F312" s="138"/>
      <c r="G312" s="138"/>
      <c r="H312" s="139"/>
      <c r="I312" s="79">
        <v>0</v>
      </c>
      <c r="J312" s="79">
        <v>0</v>
      </c>
      <c r="K312" s="79">
        <v>0</v>
      </c>
      <c r="L312" s="79">
        <v>36000</v>
      </c>
      <c r="M312" s="147">
        <f>Q312*100/L312</f>
        <v>0</v>
      </c>
      <c r="N312" s="121" t="s">
        <v>408</v>
      </c>
      <c r="O312" s="79">
        <v>36000</v>
      </c>
      <c r="Q312" s="84">
        <f t="shared" si="60"/>
        <v>0</v>
      </c>
    </row>
    <row r="313" spans="1:17" x14ac:dyDescent="0.3">
      <c r="A313" s="140"/>
      <c r="B313" s="138"/>
      <c r="C313" s="138" t="s">
        <v>17</v>
      </c>
      <c r="D313" s="138"/>
      <c r="E313" s="138"/>
      <c r="F313" s="138"/>
      <c r="G313" s="138"/>
      <c r="H313" s="139"/>
      <c r="I313" s="79">
        <v>0</v>
      </c>
      <c r="J313" s="79">
        <v>0</v>
      </c>
      <c r="K313" s="79">
        <v>0</v>
      </c>
      <c r="L313" s="79">
        <v>10000</v>
      </c>
      <c r="M313" s="147">
        <f>Q313*100/L313</f>
        <v>50</v>
      </c>
      <c r="N313" s="121" t="s">
        <v>408</v>
      </c>
      <c r="O313" s="79">
        <v>15000</v>
      </c>
      <c r="Q313" s="84">
        <f t="shared" si="60"/>
        <v>5000</v>
      </c>
    </row>
    <row r="314" spans="1:17" s="146" customFormat="1" x14ac:dyDescent="0.3">
      <c r="A314" s="142"/>
      <c r="B314" s="143"/>
      <c r="C314" s="143"/>
      <c r="D314" s="143"/>
      <c r="E314" s="143"/>
      <c r="F314" s="143" t="s">
        <v>108</v>
      </c>
      <c r="G314" s="143"/>
      <c r="H314" s="144"/>
      <c r="I314" s="145">
        <f>SUM(I310:I313)</f>
        <v>0</v>
      </c>
      <c r="J314" s="145">
        <f>SUM(J310:J313)</f>
        <v>0</v>
      </c>
      <c r="K314" s="145">
        <f>SUM(K310:K313)</f>
        <v>0</v>
      </c>
      <c r="L314" s="145">
        <f>SUM(L310:L313)</f>
        <v>86000</v>
      </c>
      <c r="M314" s="148"/>
      <c r="N314" s="149"/>
      <c r="O314" s="145">
        <f>SUM(O310:O313)</f>
        <v>125000</v>
      </c>
      <c r="P314" s="266"/>
      <c r="Q314" s="158"/>
    </row>
    <row r="315" spans="1:17" s="9" customFormat="1" x14ac:dyDescent="0.3">
      <c r="A315" s="150"/>
      <c r="B315" s="151"/>
      <c r="C315" s="151"/>
      <c r="D315" s="151"/>
      <c r="E315" s="151"/>
      <c r="F315" s="151"/>
      <c r="G315" s="151"/>
      <c r="H315" s="152"/>
      <c r="I315" s="367" t="s">
        <v>100</v>
      </c>
      <c r="J315" s="367"/>
      <c r="K315" s="366"/>
      <c r="L315" s="365" t="s">
        <v>82</v>
      </c>
      <c r="M315" s="367"/>
      <c r="N315" s="367"/>
      <c r="O315" s="366"/>
      <c r="P315" s="273" t="s">
        <v>641</v>
      </c>
      <c r="Q315" s="85"/>
    </row>
    <row r="316" spans="1:17" s="9" customFormat="1" x14ac:dyDescent="0.3">
      <c r="A316" s="153"/>
      <c r="B316" s="154"/>
      <c r="C316" s="154"/>
      <c r="D316" s="154"/>
      <c r="E316" s="154"/>
      <c r="F316" s="154"/>
      <c r="G316" s="154"/>
      <c r="H316" s="155"/>
      <c r="I316" s="156" t="s">
        <v>79</v>
      </c>
      <c r="J316" s="156" t="s">
        <v>81</v>
      </c>
      <c r="K316" s="156" t="s">
        <v>200</v>
      </c>
      <c r="L316" s="156" t="s">
        <v>201</v>
      </c>
      <c r="M316" s="365" t="s">
        <v>80</v>
      </c>
      <c r="N316" s="366"/>
      <c r="O316" s="156" t="s">
        <v>611</v>
      </c>
      <c r="P316" s="31"/>
      <c r="Q316" s="157"/>
    </row>
    <row r="317" spans="1:17" s="9" customFormat="1" x14ac:dyDescent="0.3">
      <c r="A317" s="122"/>
      <c r="B317" s="166" t="s">
        <v>18</v>
      </c>
      <c r="C317" s="166"/>
      <c r="D317" s="166"/>
      <c r="E317" s="166"/>
      <c r="F317" s="166"/>
      <c r="G317" s="166"/>
      <c r="H317" s="167"/>
      <c r="I317" s="81"/>
      <c r="J317" s="81"/>
      <c r="K317" s="81"/>
      <c r="L317" s="81"/>
      <c r="M317" s="162"/>
      <c r="N317" s="124"/>
      <c r="O317" s="81"/>
      <c r="Q317" s="85"/>
    </row>
    <row r="318" spans="1:17" x14ac:dyDescent="0.3">
      <c r="A318" s="140"/>
      <c r="B318" s="138"/>
      <c r="C318" s="138" t="s">
        <v>109</v>
      </c>
      <c r="D318" s="138"/>
      <c r="E318" s="138"/>
      <c r="F318" s="138"/>
      <c r="G318" s="138"/>
      <c r="H318" s="139"/>
      <c r="I318" s="79">
        <v>0</v>
      </c>
      <c r="J318" s="79">
        <v>0</v>
      </c>
      <c r="K318" s="79">
        <v>0</v>
      </c>
      <c r="L318" s="79">
        <v>10000</v>
      </c>
      <c r="M318" s="147">
        <f>Q318*100/L318</f>
        <v>-100</v>
      </c>
      <c r="N318" s="121" t="s">
        <v>408</v>
      </c>
      <c r="O318" s="79">
        <v>0</v>
      </c>
      <c r="Q318" s="84">
        <f t="shared" ref="Q318:Q319" si="61">O318-L318</f>
        <v>-10000</v>
      </c>
    </row>
    <row r="319" spans="1:17" x14ac:dyDescent="0.3">
      <c r="A319" s="140"/>
      <c r="B319" s="138"/>
      <c r="C319" s="138" t="s">
        <v>110</v>
      </c>
      <c r="D319" s="138"/>
      <c r="E319" s="138"/>
      <c r="F319" s="138"/>
      <c r="G319" s="138"/>
      <c r="H319" s="139"/>
      <c r="I319" s="79">
        <v>0</v>
      </c>
      <c r="J319" s="79">
        <v>0</v>
      </c>
      <c r="K319" s="79">
        <v>0</v>
      </c>
      <c r="L319" s="79">
        <v>10000</v>
      </c>
      <c r="M319" s="147">
        <f>Q319*100/L319</f>
        <v>-100</v>
      </c>
      <c r="N319" s="121" t="s">
        <v>408</v>
      </c>
      <c r="O319" s="79">
        <v>0</v>
      </c>
      <c r="Q319" s="84">
        <f t="shared" si="61"/>
        <v>-10000</v>
      </c>
    </row>
    <row r="320" spans="1:17" x14ac:dyDescent="0.3">
      <c r="A320" s="140"/>
      <c r="B320" s="138"/>
      <c r="C320" s="138" t="s">
        <v>258</v>
      </c>
      <c r="D320" s="138"/>
      <c r="E320" s="138"/>
      <c r="F320" s="138"/>
      <c r="G320" s="138"/>
      <c r="H320" s="139"/>
      <c r="I320" s="79">
        <v>0</v>
      </c>
      <c r="J320" s="79">
        <v>0</v>
      </c>
      <c r="K320" s="79">
        <v>0</v>
      </c>
      <c r="L320" s="79">
        <v>0</v>
      </c>
      <c r="M320" s="147"/>
      <c r="N320" s="121"/>
      <c r="O320" s="79">
        <v>0</v>
      </c>
    </row>
    <row r="321" spans="1:17" x14ac:dyDescent="0.3">
      <c r="A321" s="140"/>
      <c r="B321" s="138"/>
      <c r="C321" s="138"/>
      <c r="D321" s="138" t="s">
        <v>276</v>
      </c>
      <c r="E321" s="138"/>
      <c r="F321" s="138"/>
      <c r="G321" s="138"/>
      <c r="H321" s="139"/>
      <c r="I321" s="79">
        <v>0</v>
      </c>
      <c r="J321" s="79">
        <v>0</v>
      </c>
      <c r="K321" s="79">
        <v>0</v>
      </c>
      <c r="L321" s="79">
        <v>100000</v>
      </c>
      <c r="M321" s="147">
        <f>Q321*100/L321</f>
        <v>0</v>
      </c>
      <c r="N321" s="121" t="s">
        <v>408</v>
      </c>
      <c r="O321" s="79">
        <v>100000</v>
      </c>
      <c r="Q321" s="84">
        <f t="shared" ref="Q321:Q332" si="62">O321-L321</f>
        <v>0</v>
      </c>
    </row>
    <row r="322" spans="1:17" x14ac:dyDescent="0.3">
      <c r="A322" s="140"/>
      <c r="B322" s="138"/>
      <c r="C322" s="138"/>
      <c r="D322" s="138" t="s">
        <v>493</v>
      </c>
      <c r="E322" s="138"/>
      <c r="F322" s="138"/>
      <c r="G322" s="138"/>
      <c r="H322" s="139"/>
      <c r="I322" s="79">
        <v>60000</v>
      </c>
      <c r="J322" s="79">
        <v>69450</v>
      </c>
      <c r="K322" s="79">
        <v>72550</v>
      </c>
      <c r="L322" s="79">
        <v>80000</v>
      </c>
      <c r="M322" s="147">
        <f>Q322*100/L322</f>
        <v>-55</v>
      </c>
      <c r="N322" s="121" t="s">
        <v>408</v>
      </c>
      <c r="O322" s="79">
        <v>36000</v>
      </c>
      <c r="Q322" s="84">
        <f t="shared" si="62"/>
        <v>-44000</v>
      </c>
    </row>
    <row r="323" spans="1:17" x14ac:dyDescent="0.3">
      <c r="A323" s="140"/>
      <c r="B323" s="138"/>
      <c r="C323" s="138"/>
      <c r="D323" s="138" t="s">
        <v>494</v>
      </c>
      <c r="E323" s="138"/>
      <c r="F323" s="138"/>
      <c r="G323" s="138"/>
      <c r="H323" s="139"/>
      <c r="I323" s="79">
        <v>0</v>
      </c>
      <c r="J323" s="79">
        <v>0</v>
      </c>
      <c r="K323" s="79">
        <v>0</v>
      </c>
      <c r="L323" s="79">
        <v>30000</v>
      </c>
      <c r="M323" s="147">
        <f>Q323*100/L323</f>
        <v>106.66666666666667</v>
      </c>
      <c r="N323" s="121" t="s">
        <v>408</v>
      </c>
      <c r="O323" s="79">
        <v>62000</v>
      </c>
      <c r="Q323" s="84">
        <f t="shared" si="62"/>
        <v>32000</v>
      </c>
    </row>
    <row r="324" spans="1:17" x14ac:dyDescent="0.3">
      <c r="A324" s="140"/>
      <c r="B324" s="138"/>
      <c r="C324" s="138"/>
      <c r="D324" s="138" t="s">
        <v>531</v>
      </c>
      <c r="E324" s="138"/>
      <c r="F324" s="138"/>
      <c r="G324" s="138"/>
      <c r="H324" s="139"/>
      <c r="I324" s="79">
        <v>0</v>
      </c>
      <c r="J324" s="79">
        <v>0</v>
      </c>
      <c r="K324" s="79">
        <v>0</v>
      </c>
      <c r="L324" s="79">
        <v>0</v>
      </c>
      <c r="M324" s="147">
        <f t="shared" ref="M324:M330" si="63">Q324*100/O324</f>
        <v>100</v>
      </c>
      <c r="N324" s="121" t="s">
        <v>408</v>
      </c>
      <c r="O324" s="79">
        <v>55000</v>
      </c>
      <c r="Q324" s="84">
        <f t="shared" si="62"/>
        <v>55000</v>
      </c>
    </row>
    <row r="325" spans="1:17" x14ac:dyDescent="0.3">
      <c r="A325" s="140"/>
      <c r="B325" s="138"/>
      <c r="C325" s="138"/>
      <c r="D325" s="138" t="s">
        <v>530</v>
      </c>
      <c r="E325" s="138"/>
      <c r="F325" s="138"/>
      <c r="G325" s="138"/>
      <c r="H325" s="139"/>
      <c r="I325" s="79">
        <v>0</v>
      </c>
      <c r="J325" s="79">
        <v>0</v>
      </c>
      <c r="K325" s="79">
        <v>0</v>
      </c>
      <c r="L325" s="79">
        <v>0</v>
      </c>
      <c r="M325" s="147">
        <f t="shared" si="63"/>
        <v>100</v>
      </c>
      <c r="N325" s="121" t="s">
        <v>408</v>
      </c>
      <c r="O325" s="79">
        <v>136000</v>
      </c>
      <c r="Q325" s="84">
        <f t="shared" si="62"/>
        <v>136000</v>
      </c>
    </row>
    <row r="326" spans="1:17" x14ac:dyDescent="0.3">
      <c r="A326" s="140"/>
      <c r="B326" s="138"/>
      <c r="C326" s="138"/>
      <c r="D326" s="138" t="s">
        <v>532</v>
      </c>
      <c r="E326" s="138"/>
      <c r="F326" s="138"/>
      <c r="G326" s="138"/>
      <c r="H326" s="139"/>
      <c r="I326" s="79">
        <v>0</v>
      </c>
      <c r="J326" s="79">
        <v>0</v>
      </c>
      <c r="K326" s="79">
        <v>0</v>
      </c>
      <c r="L326" s="79">
        <v>0</v>
      </c>
      <c r="M326" s="147">
        <f t="shared" si="63"/>
        <v>100</v>
      </c>
      <c r="N326" s="121" t="s">
        <v>408</v>
      </c>
      <c r="O326" s="79">
        <v>94000</v>
      </c>
      <c r="Q326" s="84">
        <f t="shared" si="62"/>
        <v>94000</v>
      </c>
    </row>
    <row r="327" spans="1:17" x14ac:dyDescent="0.3">
      <c r="A327" s="140"/>
      <c r="B327" s="138"/>
      <c r="C327" s="138"/>
      <c r="D327" s="138" t="s">
        <v>542</v>
      </c>
      <c r="E327" s="138"/>
      <c r="F327" s="138"/>
      <c r="G327" s="138"/>
      <c r="H327" s="139"/>
      <c r="I327" s="79">
        <v>0</v>
      </c>
      <c r="J327" s="79">
        <v>0</v>
      </c>
      <c r="K327" s="79">
        <v>0</v>
      </c>
      <c r="L327" s="79">
        <v>0</v>
      </c>
      <c r="M327" s="147">
        <f t="shared" si="63"/>
        <v>100</v>
      </c>
      <c r="N327" s="121" t="s">
        <v>408</v>
      </c>
      <c r="O327" s="79">
        <v>64000</v>
      </c>
      <c r="Q327" s="84">
        <f t="shared" si="62"/>
        <v>64000</v>
      </c>
    </row>
    <row r="328" spans="1:17" x14ac:dyDescent="0.3">
      <c r="A328" s="140"/>
      <c r="B328" s="138"/>
      <c r="C328" s="138"/>
      <c r="D328" s="138" t="s">
        <v>545</v>
      </c>
      <c r="E328" s="138"/>
      <c r="F328" s="138"/>
      <c r="G328" s="138"/>
      <c r="H328" s="139"/>
      <c r="I328" s="79">
        <v>0</v>
      </c>
      <c r="J328" s="79">
        <v>0</v>
      </c>
      <c r="K328" s="79">
        <v>0</v>
      </c>
      <c r="L328" s="79">
        <v>0</v>
      </c>
      <c r="M328" s="147">
        <f t="shared" si="63"/>
        <v>100</v>
      </c>
      <c r="N328" s="121" t="s">
        <v>408</v>
      </c>
      <c r="O328" s="79">
        <v>12000</v>
      </c>
      <c r="Q328" s="84">
        <f t="shared" si="62"/>
        <v>12000</v>
      </c>
    </row>
    <row r="329" spans="1:17" x14ac:dyDescent="0.3">
      <c r="A329" s="140"/>
      <c r="B329" s="138"/>
      <c r="C329" s="138"/>
      <c r="D329" s="138" t="s">
        <v>546</v>
      </c>
      <c r="E329" s="138"/>
      <c r="F329" s="138"/>
      <c r="G329" s="138"/>
      <c r="H329" s="139"/>
      <c r="I329" s="79">
        <v>0</v>
      </c>
      <c r="J329" s="79">
        <v>0</v>
      </c>
      <c r="K329" s="79">
        <v>0</v>
      </c>
      <c r="L329" s="79">
        <v>0</v>
      </c>
      <c r="M329" s="147">
        <f t="shared" si="63"/>
        <v>100</v>
      </c>
      <c r="N329" s="121" t="s">
        <v>408</v>
      </c>
      <c r="O329" s="79">
        <v>12000</v>
      </c>
      <c r="Q329" s="84">
        <f t="shared" si="62"/>
        <v>12000</v>
      </c>
    </row>
    <row r="330" spans="1:17" x14ac:dyDescent="0.3">
      <c r="A330" s="140"/>
      <c r="B330" s="138"/>
      <c r="C330" s="138"/>
      <c r="D330" s="138" t="s">
        <v>548</v>
      </c>
      <c r="E330" s="138"/>
      <c r="F330" s="138"/>
      <c r="G330" s="138"/>
      <c r="H330" s="139"/>
      <c r="I330" s="79">
        <v>0</v>
      </c>
      <c r="J330" s="79">
        <v>0</v>
      </c>
      <c r="K330" s="79">
        <v>0</v>
      </c>
      <c r="L330" s="79">
        <v>0</v>
      </c>
      <c r="M330" s="147">
        <f t="shared" si="63"/>
        <v>100</v>
      </c>
      <c r="N330" s="121" t="s">
        <v>408</v>
      </c>
      <c r="O330" s="79">
        <v>11000</v>
      </c>
      <c r="Q330" s="84">
        <f t="shared" si="62"/>
        <v>11000</v>
      </c>
    </row>
    <row r="331" spans="1:17" x14ac:dyDescent="0.3">
      <c r="A331" s="140"/>
      <c r="B331" s="138"/>
      <c r="C331" s="138"/>
      <c r="D331" s="138" t="s">
        <v>627</v>
      </c>
      <c r="E331" s="138"/>
      <c r="F331" s="138"/>
      <c r="G331" s="138"/>
      <c r="H331" s="139"/>
      <c r="I331" s="79">
        <v>0</v>
      </c>
      <c r="J331" s="79">
        <v>19600</v>
      </c>
      <c r="K331" s="79">
        <v>0</v>
      </c>
      <c r="L331" s="79">
        <v>70000</v>
      </c>
      <c r="M331" s="147">
        <f>Q331*100/L331</f>
        <v>-100</v>
      </c>
      <c r="N331" s="121" t="s">
        <v>408</v>
      </c>
      <c r="O331" s="79">
        <v>0</v>
      </c>
      <c r="Q331" s="84">
        <f t="shared" si="62"/>
        <v>-70000</v>
      </c>
    </row>
    <row r="332" spans="1:17" x14ac:dyDescent="0.3">
      <c r="A332" s="140"/>
      <c r="B332" s="138"/>
      <c r="C332" s="138"/>
      <c r="D332" s="138" t="s">
        <v>628</v>
      </c>
      <c r="E332" s="138"/>
      <c r="F332" s="138"/>
      <c r="G332" s="138"/>
      <c r="H332" s="139"/>
      <c r="I332" s="79">
        <v>0</v>
      </c>
      <c r="J332" s="79">
        <v>0</v>
      </c>
      <c r="K332" s="79">
        <v>0</v>
      </c>
      <c r="L332" s="79">
        <v>20000</v>
      </c>
      <c r="M332" s="147">
        <f>Q332*100/L332</f>
        <v>-100</v>
      </c>
      <c r="N332" s="121" t="s">
        <v>408</v>
      </c>
      <c r="O332" s="79">
        <v>0</v>
      </c>
      <c r="Q332" s="84">
        <f t="shared" si="62"/>
        <v>-20000</v>
      </c>
    </row>
    <row r="333" spans="1:17" s="146" customFormat="1" x14ac:dyDescent="0.3">
      <c r="A333" s="142"/>
      <c r="B333" s="143"/>
      <c r="C333" s="143"/>
      <c r="D333" s="143"/>
      <c r="E333" s="143"/>
      <c r="F333" s="143" t="s">
        <v>111</v>
      </c>
      <c r="G333" s="143"/>
      <c r="H333" s="144"/>
      <c r="I333" s="145">
        <f>SUM(I318:I332)</f>
        <v>60000</v>
      </c>
      <c r="J333" s="145">
        <f>SUM(J318:J332)</f>
        <v>89050</v>
      </c>
      <c r="K333" s="145">
        <f>SUM(K318:K332)</f>
        <v>72550</v>
      </c>
      <c r="L333" s="145">
        <f>SUM(L318:L332)</f>
        <v>320000</v>
      </c>
      <c r="M333" s="148"/>
      <c r="N333" s="149"/>
      <c r="O333" s="145">
        <f>SUM(O318:O332)</f>
        <v>582000</v>
      </c>
      <c r="Q333" s="158"/>
    </row>
    <row r="334" spans="1:17" s="146" customFormat="1" x14ac:dyDescent="0.3">
      <c r="A334" s="142"/>
      <c r="B334" s="143"/>
      <c r="C334" s="143"/>
      <c r="D334" s="143"/>
      <c r="E334" s="143"/>
      <c r="F334" s="143" t="s">
        <v>409</v>
      </c>
      <c r="G334" s="143"/>
      <c r="H334" s="144"/>
      <c r="I334" s="145">
        <f>I314+I333</f>
        <v>60000</v>
      </c>
      <c r="J334" s="145">
        <f>J314+J333</f>
        <v>89050</v>
      </c>
      <c r="K334" s="145">
        <f>K314+K333</f>
        <v>72550</v>
      </c>
      <c r="L334" s="145">
        <f>L314+L333</f>
        <v>406000</v>
      </c>
      <c r="M334" s="148"/>
      <c r="N334" s="149"/>
      <c r="O334" s="145">
        <f>O314+O333</f>
        <v>707000</v>
      </c>
      <c r="Q334" s="158"/>
    </row>
    <row r="335" spans="1:17" s="9" customFormat="1" x14ac:dyDescent="0.3">
      <c r="A335" s="122"/>
      <c r="B335" s="166" t="s">
        <v>27</v>
      </c>
      <c r="C335" s="166"/>
      <c r="D335" s="166"/>
      <c r="E335" s="166"/>
      <c r="F335" s="166"/>
      <c r="G335" s="166"/>
      <c r="H335" s="167"/>
      <c r="I335" s="81"/>
      <c r="J335" s="81"/>
      <c r="K335" s="81"/>
      <c r="L335" s="81"/>
      <c r="M335" s="162"/>
      <c r="N335" s="124"/>
      <c r="O335" s="81"/>
      <c r="Q335" s="85"/>
    </row>
    <row r="336" spans="1:17" s="9" customFormat="1" x14ac:dyDescent="0.3">
      <c r="A336" s="122"/>
      <c r="B336" s="166" t="s">
        <v>28</v>
      </c>
      <c r="C336" s="166"/>
      <c r="D336" s="166"/>
      <c r="E336" s="166"/>
      <c r="F336" s="166"/>
      <c r="G336" s="166"/>
      <c r="H336" s="167"/>
      <c r="I336" s="81"/>
      <c r="J336" s="81"/>
      <c r="K336" s="81"/>
      <c r="L336" s="81"/>
      <c r="M336" s="162"/>
      <c r="N336" s="124"/>
      <c r="O336" s="81"/>
      <c r="Q336" s="85"/>
    </row>
    <row r="337" spans="1:17" x14ac:dyDescent="0.3">
      <c r="A337" s="140"/>
      <c r="B337" s="138"/>
      <c r="C337" s="138" t="s">
        <v>29</v>
      </c>
      <c r="D337" s="138"/>
      <c r="E337" s="138"/>
      <c r="F337" s="138"/>
      <c r="G337" s="138"/>
      <c r="H337" s="139"/>
      <c r="I337" s="79"/>
      <c r="J337" s="79"/>
      <c r="K337" s="79"/>
      <c r="L337" s="79"/>
      <c r="M337" s="147"/>
      <c r="N337" s="121"/>
      <c r="O337" s="79"/>
    </row>
    <row r="338" spans="1:17" x14ac:dyDescent="0.3">
      <c r="A338" s="140"/>
      <c r="B338" s="138"/>
      <c r="C338" s="138"/>
      <c r="D338" s="138" t="s">
        <v>294</v>
      </c>
      <c r="E338" s="138"/>
      <c r="F338" s="138"/>
      <c r="G338" s="138"/>
      <c r="H338" s="139"/>
      <c r="I338" s="79">
        <v>0</v>
      </c>
      <c r="J338" s="79">
        <v>0</v>
      </c>
      <c r="K338" s="79">
        <v>0</v>
      </c>
      <c r="L338" s="79">
        <v>0</v>
      </c>
      <c r="M338" s="147">
        <f>Q338*100/O338</f>
        <v>100</v>
      </c>
      <c r="N338" s="121" t="s">
        <v>408</v>
      </c>
      <c r="O338" s="79">
        <v>17000</v>
      </c>
      <c r="Q338" s="84">
        <f t="shared" ref="Q338" si="64">O338-L338</f>
        <v>17000</v>
      </c>
    </row>
    <row r="339" spans="1:17" s="146" customFormat="1" x14ac:dyDescent="0.3">
      <c r="A339" s="142"/>
      <c r="B339" s="143"/>
      <c r="C339" s="143"/>
      <c r="D339" s="143"/>
      <c r="E339" s="143"/>
      <c r="F339" s="143" t="s">
        <v>121</v>
      </c>
      <c r="G339" s="143"/>
      <c r="H339" s="144"/>
      <c r="I339" s="145">
        <f>SUM(I338)</f>
        <v>0</v>
      </c>
      <c r="J339" s="145">
        <f>SUM(J338)</f>
        <v>0</v>
      </c>
      <c r="K339" s="145">
        <f>SUM(K338)</f>
        <v>0</v>
      </c>
      <c r="L339" s="145">
        <f>SUM(L338)</f>
        <v>0</v>
      </c>
      <c r="M339" s="148"/>
      <c r="N339" s="149"/>
      <c r="O339" s="145">
        <f>SUM(O338)</f>
        <v>17000</v>
      </c>
      <c r="Q339" s="158"/>
    </row>
    <row r="340" spans="1:17" s="146" customFormat="1" x14ac:dyDescent="0.3">
      <c r="A340" s="142"/>
      <c r="B340" s="143"/>
      <c r="C340" s="143"/>
      <c r="D340" s="143"/>
      <c r="E340" s="143"/>
      <c r="F340" s="143"/>
      <c r="G340" s="143"/>
      <c r="H340" s="144"/>
      <c r="I340" s="145"/>
      <c r="J340" s="145"/>
      <c r="K340" s="145"/>
      <c r="L340" s="145"/>
      <c r="M340" s="148"/>
      <c r="N340" s="149"/>
      <c r="O340" s="145"/>
      <c r="Q340" s="158"/>
    </row>
    <row r="341" spans="1:17" s="9" customFormat="1" x14ac:dyDescent="0.3">
      <c r="A341" s="150"/>
      <c r="B341" s="151"/>
      <c r="C341" s="151"/>
      <c r="D341" s="151"/>
      <c r="E341" s="151"/>
      <c r="F341" s="151"/>
      <c r="G341" s="151"/>
      <c r="H341" s="152"/>
      <c r="I341" s="367" t="s">
        <v>100</v>
      </c>
      <c r="J341" s="367"/>
      <c r="K341" s="366"/>
      <c r="L341" s="365" t="s">
        <v>82</v>
      </c>
      <c r="M341" s="367"/>
      <c r="N341" s="367"/>
      <c r="O341" s="366"/>
      <c r="P341" s="273" t="s">
        <v>640</v>
      </c>
      <c r="Q341" s="85"/>
    </row>
    <row r="342" spans="1:17" s="9" customFormat="1" x14ac:dyDescent="0.3">
      <c r="A342" s="153"/>
      <c r="B342" s="154"/>
      <c r="C342" s="154"/>
      <c r="D342" s="154"/>
      <c r="E342" s="154"/>
      <c r="F342" s="154"/>
      <c r="G342" s="154"/>
      <c r="H342" s="155"/>
      <c r="I342" s="156" t="s">
        <v>79</v>
      </c>
      <c r="J342" s="156" t="s">
        <v>81</v>
      </c>
      <c r="K342" s="156" t="s">
        <v>200</v>
      </c>
      <c r="L342" s="156" t="s">
        <v>201</v>
      </c>
      <c r="M342" s="365" t="s">
        <v>80</v>
      </c>
      <c r="N342" s="366"/>
      <c r="O342" s="156" t="s">
        <v>611</v>
      </c>
      <c r="P342" s="31"/>
      <c r="Q342" s="157"/>
    </row>
    <row r="343" spans="1:17" s="194" customFormat="1" x14ac:dyDescent="0.3">
      <c r="A343" s="188"/>
      <c r="B343" s="189" t="s">
        <v>297</v>
      </c>
      <c r="C343" s="189"/>
      <c r="D343" s="189"/>
      <c r="E343" s="189"/>
      <c r="F343" s="189"/>
      <c r="G343" s="189"/>
      <c r="H343" s="190"/>
      <c r="I343" s="191"/>
      <c r="J343" s="191"/>
      <c r="K343" s="191"/>
      <c r="L343" s="191"/>
      <c r="M343" s="192"/>
      <c r="N343" s="193"/>
      <c r="O343" s="191"/>
      <c r="Q343" s="195"/>
    </row>
    <row r="344" spans="1:17" s="194" customFormat="1" x14ac:dyDescent="0.3">
      <c r="A344" s="188"/>
      <c r="B344" s="189"/>
      <c r="C344" s="189" t="s">
        <v>443</v>
      </c>
      <c r="D344" s="189"/>
      <c r="E344" s="189"/>
      <c r="F344" s="189"/>
      <c r="G344" s="189"/>
      <c r="H344" s="190"/>
      <c r="I344" s="191"/>
      <c r="J344" s="191"/>
      <c r="K344" s="191"/>
      <c r="L344" s="191"/>
      <c r="M344" s="192"/>
      <c r="N344" s="193"/>
      <c r="O344" s="191"/>
      <c r="Q344" s="195"/>
    </row>
    <row r="345" spans="1:17" s="45" customFormat="1" x14ac:dyDescent="0.3">
      <c r="A345" s="173"/>
      <c r="B345" s="174"/>
      <c r="C345" s="174"/>
      <c r="D345" s="174" t="s">
        <v>422</v>
      </c>
      <c r="E345" s="174"/>
      <c r="F345" s="174"/>
      <c r="G345" s="174"/>
      <c r="H345" s="175"/>
      <c r="I345" s="176">
        <v>0</v>
      </c>
      <c r="J345" s="176">
        <v>0</v>
      </c>
      <c r="K345" s="176">
        <v>0</v>
      </c>
      <c r="L345" s="176">
        <v>63000</v>
      </c>
      <c r="M345" s="177">
        <f>Q345*100/L345</f>
        <v>-100</v>
      </c>
      <c r="N345" s="178" t="s">
        <v>408</v>
      </c>
      <c r="O345" s="176">
        <v>0</v>
      </c>
      <c r="Q345" s="179">
        <f t="shared" ref="Q345" si="65">O345-L345</f>
        <v>-63000</v>
      </c>
    </row>
    <row r="346" spans="1:17" s="146" customFormat="1" x14ac:dyDescent="0.3">
      <c r="A346" s="142"/>
      <c r="B346" s="143"/>
      <c r="C346" s="143"/>
      <c r="D346" s="143"/>
      <c r="E346" s="143"/>
      <c r="F346" s="143" t="s">
        <v>423</v>
      </c>
      <c r="G346" s="143"/>
      <c r="H346" s="144"/>
      <c r="I346" s="145">
        <f>SUM(I345)</f>
        <v>0</v>
      </c>
      <c r="J346" s="145">
        <f>SUM(J345)</f>
        <v>0</v>
      </c>
      <c r="K346" s="145">
        <f>SUM(K345)</f>
        <v>0</v>
      </c>
      <c r="L346" s="145">
        <f>SUM(L345)</f>
        <v>63000</v>
      </c>
      <c r="M346" s="148"/>
      <c r="N346" s="149"/>
      <c r="O346" s="145">
        <f>SUM(O345)</f>
        <v>0</v>
      </c>
      <c r="Q346" s="158"/>
    </row>
    <row r="347" spans="1:17" s="146" customFormat="1" x14ac:dyDescent="0.3">
      <c r="A347" s="142"/>
      <c r="B347" s="143"/>
      <c r="C347" s="143"/>
      <c r="D347" s="143"/>
      <c r="E347" s="143"/>
      <c r="F347" s="143" t="s">
        <v>122</v>
      </c>
      <c r="G347" s="143"/>
      <c r="H347" s="144"/>
      <c r="I347" s="145">
        <f>I339+I346</f>
        <v>0</v>
      </c>
      <c r="J347" s="145">
        <f>J339+J346</f>
        <v>0</v>
      </c>
      <c r="K347" s="145">
        <f>K339+K346</f>
        <v>0</v>
      </c>
      <c r="L347" s="145">
        <f>L339+L346</f>
        <v>63000</v>
      </c>
      <c r="M347" s="148"/>
      <c r="N347" s="149"/>
      <c r="O347" s="145">
        <f>O339+O346</f>
        <v>17000</v>
      </c>
      <c r="Q347" s="158"/>
    </row>
    <row r="348" spans="1:17" s="146" customFormat="1" x14ac:dyDescent="0.3">
      <c r="A348" s="142"/>
      <c r="B348" s="143"/>
      <c r="C348" s="143"/>
      <c r="D348" s="143"/>
      <c r="E348" s="143"/>
      <c r="F348" s="143" t="s">
        <v>417</v>
      </c>
      <c r="G348" s="143"/>
      <c r="H348" s="144"/>
      <c r="I348" s="145">
        <f>I307+I334+I347</f>
        <v>60000</v>
      </c>
      <c r="J348" s="145">
        <f>J307+J334+J347</f>
        <v>89050</v>
      </c>
      <c r="K348" s="145">
        <f>K307+K333+K347</f>
        <v>72550</v>
      </c>
      <c r="L348" s="145">
        <f>L307+L334+L347</f>
        <v>1249000</v>
      </c>
      <c r="M348" s="148"/>
      <c r="N348" s="149"/>
      <c r="O348" s="145">
        <f>O307+O334+O347</f>
        <v>1538000</v>
      </c>
      <c r="Q348" s="158"/>
    </row>
    <row r="349" spans="1:17" s="146" customFormat="1" ht="21" customHeight="1" x14ac:dyDescent="0.3">
      <c r="A349" s="142"/>
      <c r="B349" s="143"/>
      <c r="C349" s="143"/>
      <c r="D349" s="143"/>
      <c r="E349" s="143"/>
      <c r="F349" s="143" t="s">
        <v>143</v>
      </c>
      <c r="G349" s="143"/>
      <c r="H349" s="144"/>
      <c r="I349" s="145">
        <f>I348</f>
        <v>60000</v>
      </c>
      <c r="J349" s="145">
        <f>J348</f>
        <v>89050</v>
      </c>
      <c r="K349" s="145">
        <f>K348</f>
        <v>72550</v>
      </c>
      <c r="L349" s="145">
        <f>L348</f>
        <v>1249000</v>
      </c>
      <c r="M349" s="148"/>
      <c r="N349" s="149"/>
      <c r="O349" s="145">
        <f>O348</f>
        <v>1538000</v>
      </c>
      <c r="Q349" s="158"/>
    </row>
    <row r="350" spans="1:17" s="47" customFormat="1" x14ac:dyDescent="0.3">
      <c r="A350" s="180"/>
      <c r="B350" s="181"/>
      <c r="C350" s="181"/>
      <c r="D350" s="181"/>
      <c r="E350" s="181"/>
      <c r="F350" s="181"/>
      <c r="G350" s="181"/>
      <c r="H350" s="182"/>
      <c r="I350" s="183"/>
      <c r="J350" s="183"/>
      <c r="K350" s="183"/>
      <c r="L350" s="183"/>
      <c r="M350" s="184"/>
      <c r="N350" s="185"/>
      <c r="O350" s="183"/>
      <c r="Q350" s="186"/>
    </row>
    <row r="351" spans="1:17" s="47" customFormat="1" x14ac:dyDescent="0.3">
      <c r="A351" s="180"/>
      <c r="B351" s="181"/>
      <c r="C351" s="181"/>
      <c r="D351" s="181"/>
      <c r="E351" s="181"/>
      <c r="F351" s="181"/>
      <c r="G351" s="181"/>
      <c r="H351" s="182"/>
      <c r="I351" s="183"/>
      <c r="J351" s="183"/>
      <c r="K351" s="183"/>
      <c r="L351" s="183"/>
      <c r="M351" s="184"/>
      <c r="N351" s="185"/>
      <c r="O351" s="183"/>
      <c r="Q351" s="186"/>
    </row>
    <row r="352" spans="1:17" s="47" customFormat="1" x14ac:dyDescent="0.3">
      <c r="A352" s="180"/>
      <c r="B352" s="181"/>
      <c r="C352" s="181"/>
      <c r="D352" s="181"/>
      <c r="E352" s="181"/>
      <c r="F352" s="181"/>
      <c r="G352" s="181"/>
      <c r="H352" s="182"/>
      <c r="I352" s="183"/>
      <c r="J352" s="183"/>
      <c r="K352" s="183"/>
      <c r="L352" s="183"/>
      <c r="M352" s="184"/>
      <c r="N352" s="185"/>
      <c r="O352" s="183"/>
      <c r="Q352" s="186"/>
    </row>
    <row r="353" spans="1:17" s="47" customFormat="1" x14ac:dyDescent="0.3">
      <c r="A353" s="180"/>
      <c r="B353" s="181"/>
      <c r="C353" s="181"/>
      <c r="D353" s="181"/>
      <c r="E353" s="181"/>
      <c r="F353" s="181"/>
      <c r="G353" s="181"/>
      <c r="H353" s="182"/>
      <c r="I353" s="183"/>
      <c r="J353" s="183"/>
      <c r="K353" s="183"/>
      <c r="L353" s="183"/>
      <c r="M353" s="184"/>
      <c r="N353" s="185"/>
      <c r="O353" s="183"/>
      <c r="Q353" s="186"/>
    </row>
    <row r="354" spans="1:17" s="47" customFormat="1" x14ac:dyDescent="0.3">
      <c r="A354" s="180"/>
      <c r="B354" s="181"/>
      <c r="C354" s="181"/>
      <c r="D354" s="181"/>
      <c r="E354" s="181"/>
      <c r="F354" s="181"/>
      <c r="G354" s="181"/>
      <c r="H354" s="182"/>
      <c r="I354" s="183"/>
      <c r="J354" s="183"/>
      <c r="K354" s="183"/>
      <c r="L354" s="183"/>
      <c r="M354" s="184"/>
      <c r="N354" s="185"/>
      <c r="O354" s="183"/>
      <c r="Q354" s="186"/>
    </row>
    <row r="355" spans="1:17" s="47" customFormat="1" x14ac:dyDescent="0.3">
      <c r="A355" s="180"/>
      <c r="B355" s="181"/>
      <c r="C355" s="181"/>
      <c r="D355" s="181"/>
      <c r="E355" s="181"/>
      <c r="F355" s="181"/>
      <c r="G355" s="181"/>
      <c r="H355" s="182"/>
      <c r="I355" s="183"/>
      <c r="J355" s="183"/>
      <c r="K355" s="183"/>
      <c r="L355" s="183"/>
      <c r="M355" s="184"/>
      <c r="N355" s="185"/>
      <c r="O355" s="183"/>
      <c r="Q355" s="186"/>
    </row>
    <row r="356" spans="1:17" s="47" customFormat="1" x14ac:dyDescent="0.3">
      <c r="A356" s="180"/>
      <c r="B356" s="181"/>
      <c r="C356" s="181"/>
      <c r="D356" s="181"/>
      <c r="E356" s="181"/>
      <c r="F356" s="181"/>
      <c r="G356" s="181"/>
      <c r="H356" s="182"/>
      <c r="I356" s="183"/>
      <c r="J356" s="183"/>
      <c r="K356" s="183"/>
      <c r="L356" s="183"/>
      <c r="M356" s="184"/>
      <c r="N356" s="185"/>
      <c r="O356" s="183"/>
      <c r="Q356" s="186"/>
    </row>
    <row r="357" spans="1:17" s="47" customFormat="1" x14ac:dyDescent="0.3">
      <c r="A357" s="180"/>
      <c r="B357" s="181"/>
      <c r="C357" s="181"/>
      <c r="D357" s="181"/>
      <c r="E357" s="181"/>
      <c r="F357" s="181"/>
      <c r="G357" s="181"/>
      <c r="H357" s="182"/>
      <c r="I357" s="183"/>
      <c r="J357" s="183"/>
      <c r="K357" s="183"/>
      <c r="L357" s="183"/>
      <c r="M357" s="184"/>
      <c r="N357" s="185"/>
      <c r="O357" s="183"/>
      <c r="Q357" s="186"/>
    </row>
    <row r="358" spans="1:17" s="47" customFormat="1" x14ac:dyDescent="0.3">
      <c r="A358" s="180"/>
      <c r="B358" s="181"/>
      <c r="C358" s="181"/>
      <c r="D358" s="181"/>
      <c r="E358" s="181"/>
      <c r="F358" s="181"/>
      <c r="G358" s="181"/>
      <c r="H358" s="182"/>
      <c r="I358" s="183"/>
      <c r="J358" s="183"/>
      <c r="K358" s="183"/>
      <c r="L358" s="183"/>
      <c r="M358" s="184"/>
      <c r="N358" s="185"/>
      <c r="O358" s="183"/>
      <c r="Q358" s="186"/>
    </row>
    <row r="359" spans="1:17" s="47" customFormat="1" x14ac:dyDescent="0.3">
      <c r="A359" s="180"/>
      <c r="B359" s="181"/>
      <c r="C359" s="181"/>
      <c r="D359" s="181"/>
      <c r="E359" s="181"/>
      <c r="F359" s="181"/>
      <c r="G359" s="181"/>
      <c r="H359" s="182"/>
      <c r="I359" s="183"/>
      <c r="J359" s="183"/>
      <c r="K359" s="183"/>
      <c r="L359" s="183"/>
      <c r="M359" s="184"/>
      <c r="N359" s="185"/>
      <c r="O359" s="183"/>
      <c r="Q359" s="186"/>
    </row>
    <row r="360" spans="1:17" s="47" customFormat="1" x14ac:dyDescent="0.3">
      <c r="A360" s="180"/>
      <c r="B360" s="181"/>
      <c r="C360" s="181"/>
      <c r="D360" s="181"/>
      <c r="E360" s="181"/>
      <c r="F360" s="181"/>
      <c r="G360" s="181"/>
      <c r="H360" s="182"/>
      <c r="I360" s="183"/>
      <c r="J360" s="183"/>
      <c r="K360" s="183"/>
      <c r="L360" s="183"/>
      <c r="M360" s="184"/>
      <c r="N360" s="185"/>
      <c r="O360" s="183"/>
      <c r="Q360" s="186"/>
    </row>
    <row r="361" spans="1:17" s="47" customFormat="1" x14ac:dyDescent="0.3">
      <c r="A361" s="180"/>
      <c r="B361" s="181"/>
      <c r="C361" s="181"/>
      <c r="D361" s="181"/>
      <c r="E361" s="181"/>
      <c r="F361" s="181"/>
      <c r="G361" s="181"/>
      <c r="H361" s="182"/>
      <c r="I361" s="183"/>
      <c r="J361" s="183"/>
      <c r="K361" s="183"/>
      <c r="L361" s="183"/>
      <c r="M361" s="184"/>
      <c r="N361" s="185"/>
      <c r="O361" s="183"/>
      <c r="Q361" s="186"/>
    </row>
    <row r="362" spans="1:17" s="47" customFormat="1" x14ac:dyDescent="0.3">
      <c r="A362" s="180"/>
      <c r="B362" s="181"/>
      <c r="C362" s="181"/>
      <c r="D362" s="181"/>
      <c r="E362" s="181"/>
      <c r="F362" s="181"/>
      <c r="G362" s="181"/>
      <c r="H362" s="182"/>
      <c r="I362" s="183"/>
      <c r="J362" s="183"/>
      <c r="K362" s="183"/>
      <c r="L362" s="183"/>
      <c r="M362" s="184"/>
      <c r="N362" s="185"/>
      <c r="O362" s="183"/>
      <c r="Q362" s="186"/>
    </row>
    <row r="363" spans="1:17" s="47" customFormat="1" x14ac:dyDescent="0.3">
      <c r="A363" s="180"/>
      <c r="B363" s="181"/>
      <c r="C363" s="181"/>
      <c r="D363" s="181"/>
      <c r="E363" s="181"/>
      <c r="F363" s="181"/>
      <c r="G363" s="181"/>
      <c r="H363" s="182"/>
      <c r="I363" s="183"/>
      <c r="J363" s="183"/>
      <c r="K363" s="183"/>
      <c r="L363" s="183"/>
      <c r="M363" s="184"/>
      <c r="N363" s="185"/>
      <c r="O363" s="183"/>
      <c r="Q363" s="186"/>
    </row>
    <row r="364" spans="1:17" s="47" customFormat="1" x14ac:dyDescent="0.3">
      <c r="A364" s="180"/>
      <c r="B364" s="181"/>
      <c r="C364" s="181"/>
      <c r="D364" s="181"/>
      <c r="E364" s="181"/>
      <c r="F364" s="181"/>
      <c r="G364" s="181"/>
      <c r="H364" s="182"/>
      <c r="I364" s="183"/>
      <c r="J364" s="183"/>
      <c r="K364" s="183"/>
      <c r="L364" s="183"/>
      <c r="M364" s="184"/>
      <c r="N364" s="185"/>
      <c r="O364" s="183"/>
      <c r="Q364" s="186"/>
    </row>
    <row r="365" spans="1:17" s="47" customFormat="1" x14ac:dyDescent="0.3">
      <c r="A365" s="180"/>
      <c r="B365" s="181"/>
      <c r="C365" s="181"/>
      <c r="D365" s="181"/>
      <c r="E365" s="181"/>
      <c r="F365" s="181"/>
      <c r="G365" s="181"/>
      <c r="H365" s="182"/>
      <c r="I365" s="183"/>
      <c r="J365" s="183"/>
      <c r="K365" s="183"/>
      <c r="L365" s="183"/>
      <c r="M365" s="184"/>
      <c r="N365" s="185"/>
      <c r="O365" s="183"/>
      <c r="Q365" s="186"/>
    </row>
    <row r="366" spans="1:17" s="47" customFormat="1" x14ac:dyDescent="0.3">
      <c r="A366" s="180"/>
      <c r="B366" s="181"/>
      <c r="C366" s="181"/>
      <c r="D366" s="181"/>
      <c r="E366" s="181"/>
      <c r="F366" s="181"/>
      <c r="G366" s="181"/>
      <c r="H366" s="182"/>
      <c r="I366" s="183"/>
      <c r="J366" s="183"/>
      <c r="K366" s="183"/>
      <c r="L366" s="183"/>
      <c r="M366" s="184"/>
      <c r="N366" s="185"/>
      <c r="O366" s="183"/>
      <c r="Q366" s="186"/>
    </row>
    <row r="367" spans="1:17" s="9" customFormat="1" x14ac:dyDescent="0.3">
      <c r="A367" s="150"/>
      <c r="B367" s="151"/>
      <c r="C367" s="151"/>
      <c r="D367" s="151"/>
      <c r="E367" s="151"/>
      <c r="F367" s="151"/>
      <c r="G367" s="151"/>
      <c r="H367" s="152"/>
      <c r="I367" s="367" t="s">
        <v>100</v>
      </c>
      <c r="J367" s="367"/>
      <c r="K367" s="366"/>
      <c r="L367" s="365" t="s">
        <v>82</v>
      </c>
      <c r="M367" s="367"/>
      <c r="N367" s="367"/>
      <c r="O367" s="366"/>
      <c r="P367" s="273" t="s">
        <v>639</v>
      </c>
      <c r="Q367" s="85"/>
    </row>
    <row r="368" spans="1:17" s="9" customFormat="1" x14ac:dyDescent="0.3">
      <c r="A368" s="153"/>
      <c r="B368" s="154"/>
      <c r="C368" s="154"/>
      <c r="D368" s="154"/>
      <c r="E368" s="154"/>
      <c r="F368" s="154"/>
      <c r="G368" s="154"/>
      <c r="H368" s="155"/>
      <c r="I368" s="156" t="s">
        <v>79</v>
      </c>
      <c r="J368" s="156" t="s">
        <v>81</v>
      </c>
      <c r="K368" s="156" t="s">
        <v>200</v>
      </c>
      <c r="L368" s="156" t="s">
        <v>201</v>
      </c>
      <c r="M368" s="365" t="s">
        <v>80</v>
      </c>
      <c r="N368" s="366"/>
      <c r="O368" s="156" t="s">
        <v>611</v>
      </c>
      <c r="P368" s="31"/>
      <c r="Q368" s="157"/>
    </row>
    <row r="369" spans="1:17" s="9" customFormat="1" x14ac:dyDescent="0.3">
      <c r="A369" s="122" t="s">
        <v>144</v>
      </c>
      <c r="B369" s="166"/>
      <c r="C369" s="166"/>
      <c r="D369" s="166"/>
      <c r="E369" s="166"/>
      <c r="F369" s="166"/>
      <c r="G369" s="166"/>
      <c r="H369" s="167"/>
      <c r="I369" s="81"/>
      <c r="J369" s="81"/>
      <c r="K369" s="81"/>
      <c r="L369" s="81"/>
      <c r="M369" s="162"/>
      <c r="N369" s="124"/>
      <c r="O369" s="81"/>
      <c r="Q369" s="85"/>
    </row>
    <row r="370" spans="1:17" s="9" customFormat="1" x14ac:dyDescent="0.3">
      <c r="A370" s="122" t="s">
        <v>145</v>
      </c>
      <c r="B370" s="166"/>
      <c r="C370" s="166"/>
      <c r="D370" s="166"/>
      <c r="E370" s="166"/>
      <c r="F370" s="166"/>
      <c r="G370" s="166"/>
      <c r="H370" s="167"/>
      <c r="I370" s="81"/>
      <c r="J370" s="81"/>
      <c r="K370" s="81"/>
      <c r="L370" s="81"/>
      <c r="M370" s="162"/>
      <c r="N370" s="124"/>
      <c r="O370" s="81"/>
      <c r="Q370" s="85"/>
    </row>
    <row r="371" spans="1:17" s="9" customFormat="1" x14ac:dyDescent="0.3">
      <c r="A371" s="122"/>
      <c r="B371" s="166" t="s">
        <v>194</v>
      </c>
      <c r="C371" s="166"/>
      <c r="D371" s="166"/>
      <c r="E371" s="166"/>
      <c r="F371" s="166"/>
      <c r="G371" s="166"/>
      <c r="H371" s="167"/>
      <c r="I371" s="81"/>
      <c r="J371" s="81"/>
      <c r="K371" s="81"/>
      <c r="L371" s="81"/>
      <c r="M371" s="162"/>
      <c r="N371" s="124"/>
      <c r="O371" s="81"/>
      <c r="Q371" s="85"/>
    </row>
    <row r="372" spans="1:17" s="9" customFormat="1" x14ac:dyDescent="0.3">
      <c r="A372" s="122"/>
      <c r="B372" s="166" t="s">
        <v>18</v>
      </c>
      <c r="C372" s="166"/>
      <c r="D372" s="166"/>
      <c r="E372" s="166"/>
      <c r="F372" s="166"/>
      <c r="G372" s="166"/>
      <c r="H372" s="167"/>
      <c r="I372" s="81"/>
      <c r="J372" s="81"/>
      <c r="K372" s="81"/>
      <c r="L372" s="81"/>
      <c r="M372" s="162"/>
      <c r="N372" s="124"/>
      <c r="O372" s="81"/>
      <c r="Q372" s="85"/>
    </row>
    <row r="373" spans="1:17" x14ac:dyDescent="0.3">
      <c r="A373" s="140"/>
      <c r="B373" s="138"/>
      <c r="C373" s="138" t="s">
        <v>19</v>
      </c>
      <c r="D373" s="138"/>
      <c r="E373" s="138"/>
      <c r="F373" s="138"/>
      <c r="G373" s="138"/>
      <c r="H373" s="139"/>
      <c r="I373" s="79">
        <v>0</v>
      </c>
      <c r="J373" s="79">
        <v>0</v>
      </c>
      <c r="K373" s="79">
        <v>0</v>
      </c>
      <c r="L373" s="79">
        <v>250000</v>
      </c>
      <c r="M373" s="147">
        <f>Q373*100/O373</f>
        <v>37.5</v>
      </c>
      <c r="N373" s="121" t="s">
        <v>408</v>
      </c>
      <c r="O373" s="79">
        <v>400000</v>
      </c>
      <c r="Q373" s="84">
        <f t="shared" ref="Q373" si="66">O373-L373</f>
        <v>150000</v>
      </c>
    </row>
    <row r="374" spans="1:17" s="146" customFormat="1" x14ac:dyDescent="0.3">
      <c r="A374" s="142"/>
      <c r="B374" s="143"/>
      <c r="C374" s="143"/>
      <c r="D374" s="143"/>
      <c r="E374" s="143"/>
      <c r="F374" s="143" t="s">
        <v>111</v>
      </c>
      <c r="G374" s="143"/>
      <c r="H374" s="144"/>
      <c r="I374" s="145">
        <f>SUM(I373)</f>
        <v>0</v>
      </c>
      <c r="J374" s="145">
        <f>SUM(J373)</f>
        <v>0</v>
      </c>
      <c r="K374" s="145">
        <f>SUM(K373)</f>
        <v>0</v>
      </c>
      <c r="L374" s="145">
        <f>SUM(L373)</f>
        <v>250000</v>
      </c>
      <c r="M374" s="148"/>
      <c r="N374" s="149"/>
      <c r="O374" s="145">
        <f>SUM(O373)</f>
        <v>400000</v>
      </c>
      <c r="Q374" s="158"/>
    </row>
    <row r="375" spans="1:17" s="9" customFormat="1" x14ac:dyDescent="0.3">
      <c r="A375" s="122"/>
      <c r="B375" s="166" t="s">
        <v>20</v>
      </c>
      <c r="C375" s="166"/>
      <c r="D375" s="166"/>
      <c r="E375" s="166"/>
      <c r="F375" s="166"/>
      <c r="G375" s="166"/>
      <c r="H375" s="167"/>
      <c r="I375" s="81"/>
      <c r="J375" s="81"/>
      <c r="K375" s="81"/>
      <c r="L375" s="81"/>
      <c r="M375" s="162"/>
      <c r="N375" s="124"/>
      <c r="O375" s="81"/>
      <c r="Q375" s="85"/>
    </row>
    <row r="376" spans="1:17" x14ac:dyDescent="0.3">
      <c r="A376" s="140"/>
      <c r="B376" s="138"/>
      <c r="C376" s="138" t="s">
        <v>129</v>
      </c>
      <c r="D376" s="138"/>
      <c r="E376" s="138"/>
      <c r="F376" s="138"/>
      <c r="G376" s="138"/>
      <c r="H376" s="139"/>
      <c r="I376" s="79">
        <v>0</v>
      </c>
      <c r="J376" s="79">
        <v>0</v>
      </c>
      <c r="K376" s="79">
        <v>67340</v>
      </c>
      <c r="L376" s="79">
        <v>100000</v>
      </c>
      <c r="M376" s="147">
        <f>Q376*100/L376</f>
        <v>-40</v>
      </c>
      <c r="N376" s="121" t="s">
        <v>408</v>
      </c>
      <c r="O376" s="79">
        <v>60000</v>
      </c>
      <c r="Q376" s="84">
        <f t="shared" ref="Q376" si="67">O376-L376</f>
        <v>-40000</v>
      </c>
    </row>
    <row r="377" spans="1:17" x14ac:dyDescent="0.3">
      <c r="A377" s="140"/>
      <c r="B377" s="138"/>
      <c r="C377" s="138" t="s">
        <v>146</v>
      </c>
      <c r="D377" s="138"/>
      <c r="E377" s="138"/>
      <c r="F377" s="138"/>
      <c r="G377" s="138"/>
      <c r="H377" s="139"/>
      <c r="I377" s="79">
        <v>4615</v>
      </c>
      <c r="J377" s="79">
        <v>0</v>
      </c>
      <c r="K377" s="79">
        <v>0</v>
      </c>
      <c r="L377" s="79">
        <v>100000</v>
      </c>
      <c r="M377" s="147">
        <f>Q377*100/O377</f>
        <v>0</v>
      </c>
      <c r="N377" s="121" t="s">
        <v>408</v>
      </c>
      <c r="O377" s="79">
        <v>100000</v>
      </c>
      <c r="Q377" s="84">
        <f t="shared" ref="Q377" si="68">O377-L377</f>
        <v>0</v>
      </c>
    </row>
    <row r="378" spans="1:17" s="146" customFormat="1" x14ac:dyDescent="0.3">
      <c r="A378" s="142"/>
      <c r="B378" s="143"/>
      <c r="C378" s="143"/>
      <c r="D378" s="143"/>
      <c r="E378" s="143"/>
      <c r="F378" s="143" t="s">
        <v>118</v>
      </c>
      <c r="G378" s="143"/>
      <c r="H378" s="144"/>
      <c r="I378" s="145">
        <f>SUM(I376:I377)</f>
        <v>4615</v>
      </c>
      <c r="J378" s="145">
        <f>SUM(J376:J377)</f>
        <v>0</v>
      </c>
      <c r="K378" s="145">
        <f>SUM(K376:K377)</f>
        <v>67340</v>
      </c>
      <c r="L378" s="145">
        <f>SUM(L376:L377)</f>
        <v>200000</v>
      </c>
      <c r="M378" s="148"/>
      <c r="N378" s="149"/>
      <c r="O378" s="145">
        <f>SUM(O376:O377)</f>
        <v>160000</v>
      </c>
      <c r="Q378" s="158"/>
    </row>
    <row r="379" spans="1:17" s="146" customFormat="1" x14ac:dyDescent="0.3">
      <c r="A379" s="142"/>
      <c r="B379" s="143"/>
      <c r="C379" s="143"/>
      <c r="D379" s="143"/>
      <c r="E379" s="143"/>
      <c r="F379" s="143" t="s">
        <v>409</v>
      </c>
      <c r="G379" s="143"/>
      <c r="H379" s="144"/>
      <c r="I379" s="145">
        <f>I374+I378</f>
        <v>4615</v>
      </c>
      <c r="J379" s="145">
        <f>J374+J378</f>
        <v>0</v>
      </c>
      <c r="K379" s="145">
        <f>K374+K378</f>
        <v>67340</v>
      </c>
      <c r="L379" s="145">
        <f>L374+L378</f>
        <v>450000</v>
      </c>
      <c r="M379" s="148"/>
      <c r="N379" s="149"/>
      <c r="O379" s="145">
        <f>O374+O378</f>
        <v>560000</v>
      </c>
      <c r="Q379" s="158"/>
    </row>
    <row r="380" spans="1:17" s="9" customFormat="1" x14ac:dyDescent="0.3">
      <c r="A380" s="122"/>
      <c r="B380" s="187" t="s">
        <v>27</v>
      </c>
      <c r="C380" s="166"/>
      <c r="D380" s="166"/>
      <c r="E380" s="166"/>
      <c r="F380" s="166"/>
      <c r="G380" s="166"/>
      <c r="H380" s="167"/>
      <c r="I380" s="81"/>
      <c r="J380" s="81"/>
      <c r="K380" s="81"/>
      <c r="L380" s="81"/>
      <c r="M380" s="162"/>
      <c r="N380" s="124"/>
      <c r="O380" s="81"/>
      <c r="Q380" s="85"/>
    </row>
    <row r="381" spans="1:17" s="9" customFormat="1" x14ac:dyDescent="0.3">
      <c r="A381" s="122"/>
      <c r="B381" s="166" t="s">
        <v>297</v>
      </c>
      <c r="C381" s="166"/>
      <c r="D381" s="166"/>
      <c r="E381" s="166"/>
      <c r="F381" s="166"/>
      <c r="G381" s="166"/>
      <c r="H381" s="167"/>
      <c r="I381" s="81"/>
      <c r="J381" s="81"/>
      <c r="K381" s="81"/>
      <c r="L381" s="81"/>
      <c r="M381" s="162"/>
      <c r="N381" s="124"/>
      <c r="O381" s="81"/>
      <c r="Q381" s="85"/>
    </row>
    <row r="382" spans="1:17" x14ac:dyDescent="0.3">
      <c r="A382" s="140"/>
      <c r="B382" s="138"/>
      <c r="C382" s="138" t="s">
        <v>629</v>
      </c>
      <c r="D382" s="138"/>
      <c r="E382" s="138"/>
      <c r="F382" s="138"/>
      <c r="G382" s="138"/>
      <c r="H382" s="139"/>
      <c r="I382" s="79"/>
      <c r="J382" s="79"/>
      <c r="K382" s="79"/>
      <c r="L382" s="79"/>
      <c r="M382" s="147"/>
      <c r="N382" s="121"/>
      <c r="O382" s="79"/>
    </row>
    <row r="383" spans="1:17" x14ac:dyDescent="0.3">
      <c r="A383" s="140"/>
      <c r="B383" s="138"/>
      <c r="C383" s="138"/>
      <c r="D383" s="138" t="s">
        <v>630</v>
      </c>
      <c r="E383" s="138"/>
      <c r="F383" s="138"/>
      <c r="G383" s="138"/>
      <c r="H383" s="139"/>
      <c r="I383" s="79">
        <v>0</v>
      </c>
      <c r="J383" s="79">
        <v>0</v>
      </c>
      <c r="K383" s="79">
        <v>0</v>
      </c>
      <c r="L383" s="79">
        <v>22000</v>
      </c>
      <c r="M383" s="147">
        <f>Q383*100/L383</f>
        <v>-100</v>
      </c>
      <c r="N383" s="121" t="s">
        <v>408</v>
      </c>
      <c r="O383" s="79">
        <v>0</v>
      </c>
      <c r="Q383" s="84">
        <f t="shared" ref="Q383" si="69">O383-L383</f>
        <v>-22000</v>
      </c>
    </row>
    <row r="384" spans="1:17" s="146" customFormat="1" x14ac:dyDescent="0.3">
      <c r="A384" s="142"/>
      <c r="B384" s="143"/>
      <c r="C384" s="143"/>
      <c r="D384" s="143"/>
      <c r="E384" s="143"/>
      <c r="F384" s="143" t="s">
        <v>147</v>
      </c>
      <c r="G384" s="143"/>
      <c r="H384" s="144"/>
      <c r="I384" s="145">
        <f>SUM(I383:I383)</f>
        <v>0</v>
      </c>
      <c r="J384" s="145">
        <f>SUM(J383:J383)</f>
        <v>0</v>
      </c>
      <c r="K384" s="145">
        <f>SUM(K383:K383)</f>
        <v>0</v>
      </c>
      <c r="L384" s="145">
        <f>SUM(L383:L383)</f>
        <v>22000</v>
      </c>
      <c r="M384" s="148"/>
      <c r="N384" s="149"/>
      <c r="O384" s="145">
        <f>SUM(O383:O383)</f>
        <v>0</v>
      </c>
      <c r="Q384" s="158"/>
    </row>
    <row r="385" spans="1:17" s="146" customFormat="1" x14ac:dyDescent="0.3">
      <c r="A385" s="142"/>
      <c r="B385" s="143"/>
      <c r="C385" s="143"/>
      <c r="D385" s="143"/>
      <c r="E385" s="143"/>
      <c r="F385" s="143" t="s">
        <v>122</v>
      </c>
      <c r="G385" s="143"/>
      <c r="H385" s="144"/>
      <c r="I385" s="145">
        <f>I384</f>
        <v>0</v>
      </c>
      <c r="J385" s="145">
        <f>J384</f>
        <v>0</v>
      </c>
      <c r="K385" s="145">
        <f>K384</f>
        <v>0</v>
      </c>
      <c r="L385" s="145">
        <f>L384</f>
        <v>22000</v>
      </c>
      <c r="M385" s="148"/>
      <c r="N385" s="149"/>
      <c r="O385" s="145">
        <f>O384</f>
        <v>0</v>
      </c>
      <c r="Q385" s="158"/>
    </row>
    <row r="386" spans="1:17" s="194" customFormat="1" x14ac:dyDescent="0.3">
      <c r="A386" s="188"/>
      <c r="B386" s="189" t="s">
        <v>33</v>
      </c>
      <c r="C386" s="189"/>
      <c r="D386" s="189"/>
      <c r="E386" s="189"/>
      <c r="F386" s="189"/>
      <c r="G386" s="189"/>
      <c r="H386" s="190"/>
      <c r="I386" s="191"/>
      <c r="J386" s="191"/>
      <c r="K386" s="191"/>
      <c r="L386" s="191"/>
      <c r="M386" s="192"/>
      <c r="N386" s="193"/>
      <c r="O386" s="191"/>
      <c r="Q386" s="195"/>
    </row>
    <row r="387" spans="1:17" s="194" customFormat="1" x14ac:dyDescent="0.3">
      <c r="A387" s="188"/>
      <c r="B387" s="189"/>
      <c r="C387" s="189" t="s">
        <v>34</v>
      </c>
      <c r="D387" s="189"/>
      <c r="E387" s="189"/>
      <c r="F387" s="189"/>
      <c r="G387" s="189"/>
      <c r="H387" s="190"/>
      <c r="I387" s="191"/>
      <c r="J387" s="191"/>
      <c r="K387" s="191"/>
      <c r="L387" s="191"/>
      <c r="M387" s="192"/>
      <c r="N387" s="193"/>
      <c r="O387" s="191"/>
      <c r="Q387" s="195"/>
    </row>
    <row r="388" spans="1:17" s="45" customFormat="1" x14ac:dyDescent="0.3">
      <c r="A388" s="173"/>
      <c r="B388" s="174"/>
      <c r="C388" s="174"/>
      <c r="D388" s="174" t="s">
        <v>35</v>
      </c>
      <c r="E388" s="174"/>
      <c r="F388" s="174"/>
      <c r="G388" s="174"/>
      <c r="H388" s="175"/>
      <c r="I388" s="176">
        <v>0</v>
      </c>
      <c r="J388" s="176">
        <v>0</v>
      </c>
      <c r="K388" s="176">
        <v>0</v>
      </c>
      <c r="L388" s="176">
        <v>0</v>
      </c>
      <c r="M388" s="147">
        <f>Q388*100/O388</f>
        <v>100</v>
      </c>
      <c r="N388" s="121" t="s">
        <v>408</v>
      </c>
      <c r="O388" s="176">
        <v>2570000</v>
      </c>
      <c r="Q388" s="84">
        <f t="shared" ref="Q388" si="70">O388-L388</f>
        <v>2570000</v>
      </c>
    </row>
    <row r="389" spans="1:17" s="194" customFormat="1" x14ac:dyDescent="0.3">
      <c r="A389" s="188"/>
      <c r="B389" s="189"/>
      <c r="C389" s="189"/>
      <c r="D389" s="189"/>
      <c r="E389" s="189"/>
      <c r="F389" s="189" t="s">
        <v>124</v>
      </c>
      <c r="G389" s="189"/>
      <c r="H389" s="190"/>
      <c r="I389" s="191">
        <f>SUM(I388)</f>
        <v>0</v>
      </c>
      <c r="J389" s="191">
        <f>SUM(J388)</f>
        <v>0</v>
      </c>
      <c r="K389" s="191">
        <f>SUM(K388)</f>
        <v>0</v>
      </c>
      <c r="L389" s="191">
        <f>SUM(L388)</f>
        <v>0</v>
      </c>
      <c r="M389" s="192"/>
      <c r="N389" s="193"/>
      <c r="O389" s="191">
        <f>SUM(O388)</f>
        <v>2570000</v>
      </c>
      <c r="Q389" s="195"/>
    </row>
    <row r="390" spans="1:17" s="194" customFormat="1" x14ac:dyDescent="0.3">
      <c r="A390" s="188"/>
      <c r="B390" s="189"/>
      <c r="C390" s="189"/>
      <c r="D390" s="189"/>
      <c r="E390" s="189"/>
      <c r="F390" s="189" t="s">
        <v>125</v>
      </c>
      <c r="G390" s="189"/>
      <c r="H390" s="190"/>
      <c r="I390" s="191">
        <f>I388</f>
        <v>0</v>
      </c>
      <c r="J390" s="191">
        <f>J388</f>
        <v>0</v>
      </c>
      <c r="K390" s="191">
        <f>K388</f>
        <v>0</v>
      </c>
      <c r="L390" s="191">
        <f>L388</f>
        <v>0</v>
      </c>
      <c r="M390" s="192"/>
      <c r="N390" s="193"/>
      <c r="O390" s="191">
        <f>O388</f>
        <v>2570000</v>
      </c>
      <c r="Q390" s="195"/>
    </row>
    <row r="391" spans="1:17" s="146" customFormat="1" x14ac:dyDescent="0.3">
      <c r="A391" s="142"/>
      <c r="B391" s="143"/>
      <c r="C391" s="143"/>
      <c r="D391" s="143"/>
      <c r="E391" s="143"/>
      <c r="F391" s="143" t="s">
        <v>418</v>
      </c>
      <c r="G391" s="143"/>
      <c r="H391" s="144"/>
      <c r="I391" s="145">
        <f>I379+I385+I390</f>
        <v>4615</v>
      </c>
      <c r="J391" s="145">
        <f>J379+J385+J390</f>
        <v>0</v>
      </c>
      <c r="K391" s="145">
        <f>K379+K385+K390</f>
        <v>67340</v>
      </c>
      <c r="L391" s="145">
        <f>L379+L385+L390</f>
        <v>472000</v>
      </c>
      <c r="M391" s="148"/>
      <c r="N391" s="149"/>
      <c r="O391" s="145">
        <f>O379+O385+O390</f>
        <v>3130000</v>
      </c>
      <c r="Q391" s="158"/>
    </row>
    <row r="392" spans="1:17" s="146" customFormat="1" x14ac:dyDescent="0.3">
      <c r="A392" s="142"/>
      <c r="B392" s="143"/>
      <c r="C392" s="143"/>
      <c r="D392" s="143"/>
      <c r="E392" s="143"/>
      <c r="F392" s="143" t="s">
        <v>148</v>
      </c>
      <c r="G392" s="143"/>
      <c r="H392" s="144"/>
      <c r="I392" s="145">
        <f>I391</f>
        <v>4615</v>
      </c>
      <c r="J392" s="145">
        <f>J391</f>
        <v>0</v>
      </c>
      <c r="K392" s="145">
        <f>K391</f>
        <v>67340</v>
      </c>
      <c r="L392" s="145">
        <f>L391</f>
        <v>472000</v>
      </c>
      <c r="M392" s="148"/>
      <c r="N392" s="149"/>
      <c r="O392" s="145">
        <f>O391</f>
        <v>3130000</v>
      </c>
      <c r="Q392" s="158"/>
    </row>
    <row r="393" spans="1:17" s="9" customFormat="1" x14ac:dyDescent="0.3">
      <c r="A393" s="150"/>
      <c r="B393" s="151"/>
      <c r="C393" s="151"/>
      <c r="D393" s="151"/>
      <c r="E393" s="151"/>
      <c r="F393" s="151"/>
      <c r="G393" s="151"/>
      <c r="H393" s="152"/>
      <c r="I393" s="367" t="s">
        <v>100</v>
      </c>
      <c r="J393" s="367"/>
      <c r="K393" s="366"/>
      <c r="L393" s="365" t="s">
        <v>82</v>
      </c>
      <c r="M393" s="367"/>
      <c r="N393" s="367"/>
      <c r="O393" s="366"/>
      <c r="P393" s="273" t="s">
        <v>638</v>
      </c>
      <c r="Q393" s="85"/>
    </row>
    <row r="394" spans="1:17" s="9" customFormat="1" x14ac:dyDescent="0.3">
      <c r="A394" s="153"/>
      <c r="B394" s="154"/>
      <c r="C394" s="154"/>
      <c r="D394" s="154"/>
      <c r="E394" s="154"/>
      <c r="F394" s="154"/>
      <c r="G394" s="154"/>
      <c r="H394" s="155"/>
      <c r="I394" s="156" t="s">
        <v>79</v>
      </c>
      <c r="J394" s="156" t="s">
        <v>81</v>
      </c>
      <c r="K394" s="156" t="s">
        <v>200</v>
      </c>
      <c r="L394" s="156" t="s">
        <v>201</v>
      </c>
      <c r="M394" s="365" t="s">
        <v>80</v>
      </c>
      <c r="N394" s="366"/>
      <c r="O394" s="156" t="s">
        <v>611</v>
      </c>
      <c r="P394" s="31"/>
      <c r="Q394" s="157"/>
    </row>
    <row r="395" spans="1:17" s="9" customFormat="1" x14ac:dyDescent="0.3">
      <c r="A395" s="122" t="s">
        <v>149</v>
      </c>
      <c r="B395" s="166"/>
      <c r="C395" s="166"/>
      <c r="D395" s="166"/>
      <c r="E395" s="166"/>
      <c r="F395" s="166"/>
      <c r="G395" s="166"/>
      <c r="H395" s="167"/>
      <c r="I395" s="81"/>
      <c r="J395" s="81"/>
      <c r="K395" s="81"/>
      <c r="L395" s="81"/>
      <c r="M395" s="162"/>
      <c r="N395" s="124"/>
      <c r="O395" s="81"/>
      <c r="Q395" s="85"/>
    </row>
    <row r="396" spans="1:17" s="9" customFormat="1" x14ac:dyDescent="0.3">
      <c r="A396" s="122" t="s">
        <v>150</v>
      </c>
      <c r="B396" s="166"/>
      <c r="C396" s="166"/>
      <c r="D396" s="166"/>
      <c r="E396" s="166"/>
      <c r="F396" s="166"/>
      <c r="G396" s="166"/>
      <c r="H396" s="167"/>
      <c r="I396" s="81"/>
      <c r="J396" s="81"/>
      <c r="K396" s="81"/>
      <c r="L396" s="81"/>
      <c r="M396" s="162"/>
      <c r="N396" s="124"/>
      <c r="O396" s="81"/>
      <c r="Q396" s="85"/>
    </row>
    <row r="397" spans="1:17" s="9" customFormat="1" x14ac:dyDescent="0.3">
      <c r="A397" s="122"/>
      <c r="B397" s="166" t="s">
        <v>194</v>
      </c>
      <c r="C397" s="166"/>
      <c r="D397" s="166"/>
      <c r="E397" s="166"/>
      <c r="F397" s="166"/>
      <c r="G397" s="166"/>
      <c r="H397" s="167"/>
      <c r="I397" s="81"/>
      <c r="J397" s="81"/>
      <c r="K397" s="81"/>
      <c r="L397" s="81"/>
      <c r="M397" s="162"/>
      <c r="N397" s="124"/>
      <c r="O397" s="81"/>
      <c r="Q397" s="85"/>
    </row>
    <row r="398" spans="1:17" s="9" customFormat="1" x14ac:dyDescent="0.3">
      <c r="A398" s="122"/>
      <c r="B398" s="166" t="s">
        <v>18</v>
      </c>
      <c r="C398" s="166"/>
      <c r="D398" s="166"/>
      <c r="E398" s="166"/>
      <c r="F398" s="166"/>
      <c r="G398" s="166"/>
      <c r="H398" s="167"/>
      <c r="I398" s="81"/>
      <c r="J398" s="81"/>
      <c r="K398" s="81"/>
      <c r="L398" s="81"/>
      <c r="M398" s="162"/>
      <c r="N398" s="124"/>
      <c r="O398" s="81"/>
      <c r="Q398" s="85"/>
    </row>
    <row r="399" spans="1:17" x14ac:dyDescent="0.3">
      <c r="A399" s="140"/>
      <c r="B399" s="138"/>
      <c r="C399" s="138" t="s">
        <v>258</v>
      </c>
      <c r="D399" s="138"/>
      <c r="E399" s="138"/>
      <c r="F399" s="138"/>
      <c r="G399" s="138"/>
      <c r="H399" s="139"/>
      <c r="I399" s="79"/>
      <c r="J399" s="79"/>
      <c r="K399" s="79"/>
      <c r="L399" s="79">
        <v>0</v>
      </c>
      <c r="M399" s="147"/>
      <c r="N399" s="121"/>
      <c r="O399" s="79">
        <v>0</v>
      </c>
    </row>
    <row r="400" spans="1:17" x14ac:dyDescent="0.3">
      <c r="A400" s="140"/>
      <c r="B400" s="138"/>
      <c r="C400" s="138"/>
      <c r="D400" s="138" t="s">
        <v>327</v>
      </c>
      <c r="E400" s="138"/>
      <c r="F400" s="138"/>
      <c r="G400" s="138"/>
      <c r="H400" s="139"/>
      <c r="I400" s="79">
        <v>99625</v>
      </c>
      <c r="J400" s="79">
        <v>104895</v>
      </c>
      <c r="K400" s="79">
        <v>119855</v>
      </c>
      <c r="L400" s="79">
        <v>120000</v>
      </c>
      <c r="M400" s="147">
        <f>Q400*100/L400</f>
        <v>-16.666666666666668</v>
      </c>
      <c r="N400" s="121" t="s">
        <v>408</v>
      </c>
      <c r="O400" s="79">
        <v>100000</v>
      </c>
      <c r="Q400" s="84">
        <f t="shared" ref="Q400:Q401" si="71">O400-L400</f>
        <v>-20000</v>
      </c>
    </row>
    <row r="401" spans="1:17" x14ac:dyDescent="0.3">
      <c r="A401" s="140"/>
      <c r="B401" s="138"/>
      <c r="C401" s="138"/>
      <c r="D401" s="138" t="s">
        <v>328</v>
      </c>
      <c r="E401" s="138"/>
      <c r="F401" s="138"/>
      <c r="G401" s="138"/>
      <c r="H401" s="139"/>
      <c r="I401" s="79">
        <v>0</v>
      </c>
      <c r="J401" s="79">
        <v>0</v>
      </c>
      <c r="K401" s="79">
        <v>49800</v>
      </c>
      <c r="L401" s="79">
        <v>50000</v>
      </c>
      <c r="M401" s="147">
        <f>Q401*100/L401</f>
        <v>142</v>
      </c>
      <c r="N401" s="121" t="s">
        <v>408</v>
      </c>
      <c r="O401" s="79">
        <v>121000</v>
      </c>
      <c r="Q401" s="84">
        <f t="shared" si="71"/>
        <v>71000</v>
      </c>
    </row>
    <row r="402" spans="1:17" s="146" customFormat="1" x14ac:dyDescent="0.3">
      <c r="A402" s="142"/>
      <c r="B402" s="143"/>
      <c r="C402" s="143"/>
      <c r="D402" s="143"/>
      <c r="E402" s="143"/>
      <c r="F402" s="143" t="s">
        <v>111</v>
      </c>
      <c r="G402" s="143"/>
      <c r="H402" s="144"/>
      <c r="I402" s="145">
        <f>SUM(I400:I401)</f>
        <v>99625</v>
      </c>
      <c r="J402" s="145">
        <f>SUM(J400:J401)</f>
        <v>104895</v>
      </c>
      <c r="K402" s="145">
        <f>SUM(K400:K401)</f>
        <v>169655</v>
      </c>
      <c r="L402" s="145">
        <f>SUM(L399:L401)</f>
        <v>170000</v>
      </c>
      <c r="M402" s="148"/>
      <c r="N402" s="149"/>
      <c r="O402" s="145">
        <f>SUM(O399:O401)</f>
        <v>221000</v>
      </c>
      <c r="Q402" s="158"/>
    </row>
    <row r="403" spans="1:17" s="9" customFormat="1" x14ac:dyDescent="0.3">
      <c r="A403" s="122"/>
      <c r="B403" s="166" t="s">
        <v>20</v>
      </c>
      <c r="C403" s="166"/>
      <c r="D403" s="166"/>
      <c r="E403" s="166"/>
      <c r="F403" s="166"/>
      <c r="G403" s="166"/>
      <c r="H403" s="167"/>
      <c r="I403" s="81"/>
      <c r="J403" s="81"/>
      <c r="K403" s="81"/>
      <c r="L403" s="81"/>
      <c r="M403" s="162"/>
      <c r="N403" s="124"/>
      <c r="O403" s="81"/>
      <c r="Q403" s="85"/>
    </row>
    <row r="404" spans="1:17" x14ac:dyDescent="0.3">
      <c r="A404" s="140"/>
      <c r="B404" s="138"/>
      <c r="C404" s="138" t="s">
        <v>151</v>
      </c>
      <c r="D404" s="138"/>
      <c r="E404" s="138"/>
      <c r="F404" s="138"/>
      <c r="G404" s="138"/>
      <c r="H404" s="139"/>
      <c r="I404" s="79">
        <v>24980</v>
      </c>
      <c r="J404" s="79">
        <v>24972</v>
      </c>
      <c r="K404" s="79">
        <v>30000</v>
      </c>
      <c r="L404" s="79">
        <v>30000</v>
      </c>
      <c r="M404" s="147">
        <f>Q404*100/L404</f>
        <v>0</v>
      </c>
      <c r="N404" s="121" t="s">
        <v>408</v>
      </c>
      <c r="O404" s="79">
        <v>30000</v>
      </c>
      <c r="Q404" s="84">
        <f t="shared" ref="Q404:Q405" si="72">O404-L404</f>
        <v>0</v>
      </c>
    </row>
    <row r="405" spans="1:17" x14ac:dyDescent="0.3">
      <c r="A405" s="140"/>
      <c r="B405" s="138"/>
      <c r="C405" s="138" t="s">
        <v>152</v>
      </c>
      <c r="D405" s="138"/>
      <c r="E405" s="138"/>
      <c r="F405" s="138"/>
      <c r="G405" s="138"/>
      <c r="H405" s="139"/>
      <c r="I405" s="79">
        <v>94983</v>
      </c>
      <c r="J405" s="79">
        <v>95000</v>
      </c>
      <c r="K405" s="79">
        <v>96340</v>
      </c>
      <c r="L405" s="79">
        <v>97000</v>
      </c>
      <c r="M405" s="147">
        <f>Q405*100/L405</f>
        <v>-7.2164948453608249</v>
      </c>
      <c r="N405" s="121" t="s">
        <v>408</v>
      </c>
      <c r="O405" s="79">
        <v>90000</v>
      </c>
      <c r="Q405" s="84">
        <f t="shared" si="72"/>
        <v>-7000</v>
      </c>
    </row>
    <row r="406" spans="1:17" s="146" customFormat="1" x14ac:dyDescent="0.3">
      <c r="A406" s="142"/>
      <c r="B406" s="143"/>
      <c r="C406" s="143"/>
      <c r="D406" s="143"/>
      <c r="E406" s="143"/>
      <c r="F406" s="143" t="s">
        <v>118</v>
      </c>
      <c r="G406" s="143"/>
      <c r="H406" s="144"/>
      <c r="I406" s="145">
        <f>SUM(I404:I405)</f>
        <v>119963</v>
      </c>
      <c r="J406" s="145">
        <f>SUM(J404:J405)</f>
        <v>119972</v>
      </c>
      <c r="K406" s="145">
        <f>SUM(K404:K405)</f>
        <v>126340</v>
      </c>
      <c r="L406" s="145">
        <f>SUM(L403:L405)</f>
        <v>127000</v>
      </c>
      <c r="M406" s="148"/>
      <c r="N406" s="149"/>
      <c r="O406" s="145">
        <f>SUM(O403:O405)</f>
        <v>120000</v>
      </c>
      <c r="Q406" s="158"/>
    </row>
    <row r="407" spans="1:17" s="146" customFormat="1" x14ac:dyDescent="0.3">
      <c r="A407" s="142"/>
      <c r="B407" s="143"/>
      <c r="C407" s="143"/>
      <c r="D407" s="143"/>
      <c r="E407" s="143"/>
      <c r="F407" s="143" t="s">
        <v>409</v>
      </c>
      <c r="G407" s="143"/>
      <c r="H407" s="144"/>
      <c r="I407" s="145">
        <f>I402+I406</f>
        <v>219588</v>
      </c>
      <c r="J407" s="145">
        <f>J402+J406</f>
        <v>224867</v>
      </c>
      <c r="K407" s="145">
        <f>K402+K406</f>
        <v>295995</v>
      </c>
      <c r="L407" s="145">
        <f>L402+L406</f>
        <v>297000</v>
      </c>
      <c r="M407" s="148"/>
      <c r="N407" s="149"/>
      <c r="O407" s="145">
        <f>O402+O406</f>
        <v>341000</v>
      </c>
      <c r="Q407" s="158"/>
    </row>
    <row r="408" spans="1:17" s="146" customFormat="1" x14ac:dyDescent="0.3">
      <c r="A408" s="142"/>
      <c r="B408" s="143"/>
      <c r="C408" s="143"/>
      <c r="D408" s="143"/>
      <c r="E408" s="143"/>
      <c r="F408" s="143" t="s">
        <v>419</v>
      </c>
      <c r="G408" s="143"/>
      <c r="H408" s="144"/>
      <c r="I408" s="145">
        <f>I407</f>
        <v>219588</v>
      </c>
      <c r="J408" s="145">
        <f>J407</f>
        <v>224867</v>
      </c>
      <c r="K408" s="145">
        <f>K407</f>
        <v>295995</v>
      </c>
      <c r="L408" s="145">
        <f>L407</f>
        <v>297000</v>
      </c>
      <c r="M408" s="148"/>
      <c r="N408" s="149"/>
      <c r="O408" s="145">
        <f>O407</f>
        <v>341000</v>
      </c>
      <c r="P408" s="266"/>
      <c r="Q408" s="158"/>
    </row>
    <row r="409" spans="1:17" s="194" customFormat="1" x14ac:dyDescent="0.3">
      <c r="A409" s="188" t="s">
        <v>329</v>
      </c>
      <c r="B409" s="189"/>
      <c r="C409" s="189"/>
      <c r="D409" s="189"/>
      <c r="E409" s="189"/>
      <c r="F409" s="189"/>
      <c r="G409" s="189"/>
      <c r="H409" s="190"/>
      <c r="I409" s="191"/>
      <c r="J409" s="191"/>
      <c r="K409" s="191"/>
      <c r="L409" s="191"/>
      <c r="M409" s="192"/>
      <c r="N409" s="193"/>
      <c r="O409" s="191"/>
      <c r="Q409" s="195"/>
    </row>
    <row r="410" spans="1:17" s="194" customFormat="1" x14ac:dyDescent="0.3">
      <c r="A410" s="188"/>
      <c r="B410" s="189" t="s">
        <v>194</v>
      </c>
      <c r="C410" s="189"/>
      <c r="D410" s="189"/>
      <c r="E410" s="189"/>
      <c r="F410" s="189"/>
      <c r="G410" s="189"/>
      <c r="H410" s="190"/>
      <c r="I410" s="191"/>
      <c r="J410" s="191"/>
      <c r="K410" s="191"/>
      <c r="L410" s="191"/>
      <c r="M410" s="192"/>
      <c r="N410" s="193"/>
      <c r="O410" s="191"/>
      <c r="Q410" s="195"/>
    </row>
    <row r="411" spans="1:17" s="194" customFormat="1" x14ac:dyDescent="0.3">
      <c r="A411" s="188"/>
      <c r="B411" s="189" t="s">
        <v>18</v>
      </c>
      <c r="C411" s="189"/>
      <c r="D411" s="189"/>
      <c r="E411" s="189"/>
      <c r="F411" s="189"/>
      <c r="G411" s="189"/>
      <c r="H411" s="190"/>
      <c r="I411" s="191"/>
      <c r="J411" s="191"/>
      <c r="K411" s="191"/>
      <c r="L411" s="191"/>
      <c r="M411" s="192"/>
      <c r="N411" s="193"/>
      <c r="O411" s="191"/>
      <c r="Q411" s="195"/>
    </row>
    <row r="412" spans="1:17" x14ac:dyDescent="0.3">
      <c r="A412" s="140"/>
      <c r="B412" s="138"/>
      <c r="C412" s="138" t="s">
        <v>258</v>
      </c>
      <c r="D412" s="138"/>
      <c r="E412" s="138"/>
      <c r="F412" s="138"/>
      <c r="G412" s="138"/>
      <c r="H412" s="139"/>
      <c r="I412" s="79"/>
      <c r="J412" s="79"/>
      <c r="K412" s="79"/>
      <c r="L412" s="79"/>
      <c r="M412" s="147"/>
      <c r="N412" s="121"/>
      <c r="O412" s="79"/>
    </row>
    <row r="413" spans="1:17" x14ac:dyDescent="0.3">
      <c r="A413" s="140"/>
      <c r="B413" s="138"/>
      <c r="C413" s="138"/>
      <c r="D413" s="138" t="s">
        <v>330</v>
      </c>
      <c r="E413" s="138"/>
      <c r="F413" s="138"/>
      <c r="G413" s="138"/>
      <c r="H413" s="139"/>
      <c r="I413" s="79">
        <v>4500</v>
      </c>
      <c r="J413" s="79">
        <v>14900</v>
      </c>
      <c r="K413" s="79">
        <v>13500</v>
      </c>
      <c r="L413" s="79">
        <v>30000</v>
      </c>
      <c r="M413" s="147">
        <f>Q413*100/L413</f>
        <v>0</v>
      </c>
      <c r="N413" s="121" t="s">
        <v>408</v>
      </c>
      <c r="O413" s="79">
        <v>30000</v>
      </c>
      <c r="Q413" s="84">
        <f t="shared" ref="Q413:Q414" si="73">O413-L413</f>
        <v>0</v>
      </c>
    </row>
    <row r="414" spans="1:17" x14ac:dyDescent="0.3">
      <c r="A414" s="140"/>
      <c r="B414" s="138"/>
      <c r="C414" s="138"/>
      <c r="D414" s="138" t="s">
        <v>331</v>
      </c>
      <c r="E414" s="138"/>
      <c r="F414" s="138"/>
      <c r="G414" s="138"/>
      <c r="H414" s="139"/>
      <c r="I414" s="79">
        <v>154970</v>
      </c>
      <c r="J414" s="79">
        <v>100000</v>
      </c>
      <c r="K414" s="79">
        <v>100000</v>
      </c>
      <c r="L414" s="79">
        <v>100000</v>
      </c>
      <c r="M414" s="147">
        <f>Q414*100/L414</f>
        <v>0</v>
      </c>
      <c r="N414" s="121" t="s">
        <v>408</v>
      </c>
      <c r="O414" s="79">
        <v>100000</v>
      </c>
      <c r="Q414" s="84">
        <f t="shared" si="73"/>
        <v>0</v>
      </c>
    </row>
    <row r="415" spans="1:17" s="146" customFormat="1" x14ac:dyDescent="0.3">
      <c r="A415" s="142"/>
      <c r="B415" s="143"/>
      <c r="C415" s="143"/>
      <c r="D415" s="143"/>
      <c r="E415" s="143"/>
      <c r="F415" s="143" t="s">
        <v>111</v>
      </c>
      <c r="G415" s="143"/>
      <c r="H415" s="144"/>
      <c r="I415" s="145">
        <f>SUM(I413:I414)</f>
        <v>159470</v>
      </c>
      <c r="J415" s="145">
        <f>SUM(J413:J414)</f>
        <v>114900</v>
      </c>
      <c r="K415" s="145">
        <f>SUM(K413:K414)</f>
        <v>113500</v>
      </c>
      <c r="L415" s="145">
        <f>SUM(L412:L414)</f>
        <v>130000</v>
      </c>
      <c r="M415" s="148"/>
      <c r="N415" s="149"/>
      <c r="O415" s="145">
        <f>SUM(O412:O414)</f>
        <v>130000</v>
      </c>
      <c r="Q415" s="158"/>
    </row>
    <row r="416" spans="1:17" s="146" customFormat="1" x14ac:dyDescent="0.3">
      <c r="A416" s="142"/>
      <c r="B416" s="143"/>
      <c r="C416" s="143"/>
      <c r="D416" s="143"/>
      <c r="E416" s="143"/>
      <c r="F416" s="143" t="s">
        <v>409</v>
      </c>
      <c r="G416" s="143"/>
      <c r="H416" s="144"/>
      <c r="I416" s="145">
        <f>I415</f>
        <v>159470</v>
      </c>
      <c r="J416" s="145">
        <f>J415</f>
        <v>114900</v>
      </c>
      <c r="K416" s="145">
        <f>K415</f>
        <v>113500</v>
      </c>
      <c r="L416" s="145">
        <f>L415</f>
        <v>130000</v>
      </c>
      <c r="M416" s="148"/>
      <c r="N416" s="149"/>
      <c r="O416" s="145">
        <f>O415</f>
        <v>130000</v>
      </c>
      <c r="Q416" s="158"/>
    </row>
    <row r="417" spans="1:17" s="146" customFormat="1" x14ac:dyDescent="0.3">
      <c r="A417" s="142"/>
      <c r="B417" s="143"/>
      <c r="C417" s="143"/>
      <c r="D417" s="143"/>
      <c r="E417" s="143"/>
      <c r="F417" s="143"/>
      <c r="G417" s="143"/>
      <c r="H417" s="144"/>
      <c r="I417" s="145"/>
      <c r="J417" s="145"/>
      <c r="K417" s="145"/>
      <c r="L417" s="145"/>
      <c r="M417" s="148"/>
      <c r="N417" s="149"/>
      <c r="O417" s="145"/>
      <c r="Q417" s="158"/>
    </row>
    <row r="418" spans="1:17" s="146" customFormat="1" x14ac:dyDescent="0.3">
      <c r="A418" s="142"/>
      <c r="B418" s="143"/>
      <c r="C418" s="143"/>
      <c r="D418" s="143"/>
      <c r="E418" s="143"/>
      <c r="F418" s="143"/>
      <c r="G418" s="143"/>
      <c r="H418" s="144"/>
      <c r="I418" s="145"/>
      <c r="J418" s="145"/>
      <c r="K418" s="145"/>
      <c r="L418" s="145"/>
      <c r="M418" s="148"/>
      <c r="N418" s="149"/>
      <c r="O418" s="145"/>
      <c r="Q418" s="158"/>
    </row>
    <row r="419" spans="1:17" s="9" customFormat="1" x14ac:dyDescent="0.3">
      <c r="A419" s="150"/>
      <c r="B419" s="151"/>
      <c r="C419" s="151"/>
      <c r="D419" s="151"/>
      <c r="E419" s="151"/>
      <c r="F419" s="151"/>
      <c r="G419" s="151"/>
      <c r="H419" s="152"/>
      <c r="I419" s="367" t="s">
        <v>100</v>
      </c>
      <c r="J419" s="367"/>
      <c r="K419" s="366"/>
      <c r="L419" s="365" t="s">
        <v>82</v>
      </c>
      <c r="M419" s="367"/>
      <c r="N419" s="367"/>
      <c r="O419" s="366"/>
      <c r="P419" s="273" t="s">
        <v>637</v>
      </c>
      <c r="Q419" s="85"/>
    </row>
    <row r="420" spans="1:17" s="9" customFormat="1" x14ac:dyDescent="0.3">
      <c r="A420" s="153"/>
      <c r="B420" s="154"/>
      <c r="C420" s="154"/>
      <c r="D420" s="154"/>
      <c r="E420" s="154"/>
      <c r="F420" s="154"/>
      <c r="G420" s="154"/>
      <c r="H420" s="155"/>
      <c r="I420" s="156" t="s">
        <v>79</v>
      </c>
      <c r="J420" s="156" t="s">
        <v>81</v>
      </c>
      <c r="K420" s="156" t="s">
        <v>200</v>
      </c>
      <c r="L420" s="156" t="s">
        <v>201</v>
      </c>
      <c r="M420" s="365" t="s">
        <v>80</v>
      </c>
      <c r="N420" s="366"/>
      <c r="O420" s="156" t="s">
        <v>611</v>
      </c>
      <c r="P420" s="31"/>
      <c r="Q420" s="157"/>
    </row>
    <row r="421" spans="1:17" s="194" customFormat="1" x14ac:dyDescent="0.3">
      <c r="A421" s="188"/>
      <c r="B421" s="189" t="s">
        <v>33</v>
      </c>
      <c r="C421" s="189"/>
      <c r="D421" s="189"/>
      <c r="E421" s="189"/>
      <c r="F421" s="189"/>
      <c r="G421" s="189"/>
      <c r="H421" s="190"/>
      <c r="I421" s="191"/>
      <c r="J421" s="191"/>
      <c r="K421" s="191"/>
      <c r="L421" s="191"/>
      <c r="M421" s="192"/>
      <c r="N421" s="193"/>
      <c r="O421" s="191"/>
      <c r="Q421" s="195"/>
    </row>
    <row r="422" spans="1:17" s="194" customFormat="1" x14ac:dyDescent="0.3">
      <c r="A422" s="188"/>
      <c r="B422" s="189" t="s">
        <v>34</v>
      </c>
      <c r="C422" s="189"/>
      <c r="D422" s="189"/>
      <c r="E422" s="189"/>
      <c r="F422" s="189"/>
      <c r="G422" s="189"/>
      <c r="H422" s="190"/>
      <c r="I422" s="191"/>
      <c r="J422" s="191"/>
      <c r="K422" s="191"/>
      <c r="L422" s="191"/>
      <c r="M422" s="192"/>
      <c r="N422" s="193"/>
      <c r="O422" s="191"/>
      <c r="Q422" s="195"/>
    </row>
    <row r="423" spans="1:17" s="45" customFormat="1" x14ac:dyDescent="0.3">
      <c r="A423" s="173"/>
      <c r="B423" s="174"/>
      <c r="C423" s="174" t="s">
        <v>198</v>
      </c>
      <c r="D423" s="174"/>
      <c r="E423" s="174"/>
      <c r="F423" s="174"/>
      <c r="G423" s="174"/>
      <c r="H423" s="175"/>
      <c r="I423" s="176">
        <v>30000</v>
      </c>
      <c r="J423" s="176">
        <v>2950000</v>
      </c>
      <c r="K423" s="176">
        <v>45000</v>
      </c>
      <c r="L423" s="79">
        <v>30000</v>
      </c>
      <c r="M423" s="147">
        <f>Q423*100/L423</f>
        <v>-33.333333333333336</v>
      </c>
      <c r="N423" s="121" t="s">
        <v>408</v>
      </c>
      <c r="O423" s="79">
        <v>20000</v>
      </c>
      <c r="P423" s="1"/>
      <c r="Q423" s="84">
        <f t="shared" ref="Q423" si="74">O423-L423</f>
        <v>-10000</v>
      </c>
    </row>
    <row r="424" spans="1:17" s="146" customFormat="1" x14ac:dyDescent="0.3">
      <c r="A424" s="142"/>
      <c r="B424" s="143"/>
      <c r="C424" s="143"/>
      <c r="D424" s="143"/>
      <c r="E424" s="143"/>
      <c r="F424" s="143" t="s">
        <v>124</v>
      </c>
      <c r="G424" s="143"/>
      <c r="H424" s="144"/>
      <c r="I424" s="145">
        <f>SUM(I423)</f>
        <v>30000</v>
      </c>
      <c r="J424" s="145">
        <f>SUM(J423)</f>
        <v>2950000</v>
      </c>
      <c r="K424" s="145">
        <f>SUM(K423)</f>
        <v>45000</v>
      </c>
      <c r="L424" s="145">
        <f>SUM(L422:L423)</f>
        <v>30000</v>
      </c>
      <c r="M424" s="148"/>
      <c r="N424" s="149"/>
      <c r="O424" s="145">
        <f>SUM(O422:O423)</f>
        <v>20000</v>
      </c>
      <c r="Q424" s="158"/>
    </row>
    <row r="425" spans="1:17" s="146" customFormat="1" x14ac:dyDescent="0.3">
      <c r="A425" s="142"/>
      <c r="B425" s="143"/>
      <c r="C425" s="143"/>
      <c r="D425" s="143"/>
      <c r="E425" s="143"/>
      <c r="F425" s="143" t="s">
        <v>125</v>
      </c>
      <c r="G425" s="143"/>
      <c r="H425" s="144"/>
      <c r="I425" s="145">
        <f>I424</f>
        <v>30000</v>
      </c>
      <c r="J425" s="145">
        <f>J424</f>
        <v>2950000</v>
      </c>
      <c r="K425" s="145">
        <f>K424</f>
        <v>45000</v>
      </c>
      <c r="L425" s="145">
        <f>L424</f>
        <v>30000</v>
      </c>
      <c r="M425" s="148"/>
      <c r="N425" s="149"/>
      <c r="O425" s="145">
        <f>O424</f>
        <v>20000</v>
      </c>
      <c r="Q425" s="158"/>
    </row>
    <row r="426" spans="1:17" s="146" customFormat="1" x14ac:dyDescent="0.3">
      <c r="A426" s="142"/>
      <c r="B426" s="143"/>
      <c r="C426" s="143"/>
      <c r="D426" s="143"/>
      <c r="E426" s="143"/>
      <c r="F426" s="143" t="s">
        <v>420</v>
      </c>
      <c r="G426" s="143"/>
      <c r="H426" s="144"/>
      <c r="I426" s="145">
        <f>I416+I425</f>
        <v>189470</v>
      </c>
      <c r="J426" s="145">
        <f>J416+J425</f>
        <v>3064900</v>
      </c>
      <c r="K426" s="145">
        <f>K416+K425</f>
        <v>158500</v>
      </c>
      <c r="L426" s="145">
        <f>L416+L425</f>
        <v>160000</v>
      </c>
      <c r="M426" s="148"/>
      <c r="N426" s="149"/>
      <c r="O426" s="145">
        <f>O416+O425</f>
        <v>150000</v>
      </c>
      <c r="Q426" s="158"/>
    </row>
    <row r="427" spans="1:17" s="146" customFormat="1" x14ac:dyDescent="0.3">
      <c r="A427" s="142"/>
      <c r="B427" s="143"/>
      <c r="C427" s="143"/>
      <c r="D427" s="143"/>
      <c r="E427" s="143"/>
      <c r="F427" s="143" t="s">
        <v>421</v>
      </c>
      <c r="G427" s="143"/>
      <c r="H427" s="144"/>
      <c r="I427" s="145">
        <f>I426</f>
        <v>189470</v>
      </c>
      <c r="J427" s="145">
        <f>J426</f>
        <v>3064900</v>
      </c>
      <c r="K427" s="145">
        <f>K408+K426</f>
        <v>454495</v>
      </c>
      <c r="L427" s="145">
        <f>L408+L426</f>
        <v>457000</v>
      </c>
      <c r="M427" s="148"/>
      <c r="N427" s="149"/>
      <c r="O427" s="145">
        <f>O408+O426</f>
        <v>491000</v>
      </c>
      <c r="Q427" s="158"/>
    </row>
    <row r="428" spans="1:17" s="334" customFormat="1" ht="17.25" x14ac:dyDescent="0.3">
      <c r="A428" s="328" t="s">
        <v>153</v>
      </c>
      <c r="B428" s="329"/>
      <c r="C428" s="329"/>
      <c r="D428" s="329"/>
      <c r="E428" s="329"/>
      <c r="F428" s="329"/>
      <c r="G428" s="329"/>
      <c r="H428" s="330"/>
      <c r="I428" s="331"/>
      <c r="J428" s="331"/>
      <c r="K428" s="331"/>
      <c r="L428" s="331"/>
      <c r="M428" s="332"/>
      <c r="N428" s="333"/>
      <c r="O428" s="331"/>
      <c r="Q428" s="335"/>
    </row>
    <row r="429" spans="1:17" s="334" customFormat="1" ht="17.25" x14ac:dyDescent="0.3">
      <c r="A429" s="328" t="s">
        <v>154</v>
      </c>
      <c r="B429" s="329"/>
      <c r="C429" s="329"/>
      <c r="D429" s="329"/>
      <c r="E429" s="329"/>
      <c r="F429" s="329"/>
      <c r="G429" s="329"/>
      <c r="H429" s="330"/>
      <c r="I429" s="331"/>
      <c r="J429" s="331"/>
      <c r="K429" s="331"/>
      <c r="L429" s="331"/>
      <c r="M429" s="332"/>
      <c r="N429" s="333"/>
      <c r="O429" s="331"/>
      <c r="Q429" s="335"/>
    </row>
    <row r="430" spans="1:17" s="334" customFormat="1" ht="17.25" x14ac:dyDescent="0.3">
      <c r="A430" s="328"/>
      <c r="B430" s="329" t="s">
        <v>8</v>
      </c>
      <c r="C430" s="329"/>
      <c r="D430" s="329"/>
      <c r="E430" s="329"/>
      <c r="F430" s="329"/>
      <c r="G430" s="329"/>
      <c r="H430" s="330"/>
      <c r="I430" s="331"/>
      <c r="J430" s="331"/>
      <c r="K430" s="331"/>
      <c r="L430" s="331"/>
      <c r="M430" s="332"/>
      <c r="N430" s="333"/>
      <c r="O430" s="331"/>
      <c r="Q430" s="335"/>
    </row>
    <row r="431" spans="1:17" s="334" customFormat="1" ht="17.25" x14ac:dyDescent="0.3">
      <c r="A431" s="328"/>
      <c r="B431" s="329" t="s">
        <v>11</v>
      </c>
      <c r="C431" s="329"/>
      <c r="D431" s="329"/>
      <c r="E431" s="329"/>
      <c r="F431" s="329"/>
      <c r="G431" s="329"/>
      <c r="H431" s="330"/>
      <c r="I431" s="331"/>
      <c r="J431" s="331"/>
      <c r="K431" s="331"/>
      <c r="L431" s="331"/>
      <c r="M431" s="332"/>
      <c r="N431" s="333"/>
      <c r="O431" s="331"/>
      <c r="Q431" s="335"/>
    </row>
    <row r="432" spans="1:17" x14ac:dyDescent="0.3">
      <c r="A432" s="140"/>
      <c r="B432" s="138"/>
      <c r="C432" s="138" t="s">
        <v>12</v>
      </c>
      <c r="D432" s="138"/>
      <c r="E432" s="138"/>
      <c r="F432" s="138"/>
      <c r="G432" s="138"/>
      <c r="H432" s="139"/>
      <c r="I432" s="79">
        <v>550000</v>
      </c>
      <c r="J432" s="79">
        <v>394257</v>
      </c>
      <c r="K432" s="79">
        <v>597506</v>
      </c>
      <c r="L432" s="79">
        <v>687000</v>
      </c>
      <c r="M432" s="147">
        <f>Q432*100/L432</f>
        <v>8.2969432314410483</v>
      </c>
      <c r="N432" s="121" t="s">
        <v>408</v>
      </c>
      <c r="O432" s="79">
        <v>744000</v>
      </c>
      <c r="Q432" s="84">
        <f t="shared" ref="Q432:Q436" si="75">O432-L432</f>
        <v>57000</v>
      </c>
    </row>
    <row r="433" spans="1:17" x14ac:dyDescent="0.3">
      <c r="A433" s="140"/>
      <c r="B433" s="138"/>
      <c r="C433" s="138" t="s">
        <v>179</v>
      </c>
      <c r="D433" s="138"/>
      <c r="E433" s="138"/>
      <c r="F433" s="138"/>
      <c r="G433" s="138"/>
      <c r="H433" s="139"/>
      <c r="I433" s="79">
        <v>23365</v>
      </c>
      <c r="J433" s="79">
        <v>14590</v>
      </c>
      <c r="K433" s="79">
        <v>5325</v>
      </c>
      <c r="L433" s="79">
        <v>24000</v>
      </c>
      <c r="M433" s="147">
        <f>Q433*100/L433</f>
        <v>-50</v>
      </c>
      <c r="N433" s="121" t="s">
        <v>408</v>
      </c>
      <c r="O433" s="79">
        <v>12000</v>
      </c>
      <c r="Q433" s="84">
        <f t="shared" si="75"/>
        <v>-12000</v>
      </c>
    </row>
    <row r="434" spans="1:17" x14ac:dyDescent="0.3">
      <c r="A434" s="140"/>
      <c r="B434" s="138"/>
      <c r="C434" s="138" t="s">
        <v>13</v>
      </c>
      <c r="D434" s="138"/>
      <c r="E434" s="138"/>
      <c r="F434" s="138"/>
      <c r="G434" s="138"/>
      <c r="H434" s="139"/>
      <c r="I434" s="79">
        <v>0</v>
      </c>
      <c r="J434" s="79">
        <v>42000</v>
      </c>
      <c r="K434" s="79">
        <v>42000</v>
      </c>
      <c r="L434" s="79">
        <v>42000</v>
      </c>
      <c r="M434" s="147">
        <f>Q434*100/O434</f>
        <v>0</v>
      </c>
      <c r="N434" s="121" t="s">
        <v>408</v>
      </c>
      <c r="O434" s="79">
        <v>42000</v>
      </c>
      <c r="Q434" s="84">
        <f t="shared" si="75"/>
        <v>0</v>
      </c>
    </row>
    <row r="435" spans="1:17" x14ac:dyDescent="0.3">
      <c r="A435" s="140"/>
      <c r="B435" s="138"/>
      <c r="C435" s="138" t="s">
        <v>192</v>
      </c>
      <c r="D435" s="138"/>
      <c r="E435" s="138"/>
      <c r="F435" s="138"/>
      <c r="G435" s="138"/>
      <c r="H435" s="139"/>
      <c r="I435" s="79">
        <v>60500</v>
      </c>
      <c r="J435" s="79">
        <v>81800</v>
      </c>
      <c r="K435" s="79">
        <v>415960</v>
      </c>
      <c r="L435" s="79">
        <v>480000</v>
      </c>
      <c r="M435" s="147">
        <f>Q435*100/L435</f>
        <v>2.5</v>
      </c>
      <c r="N435" s="121" t="s">
        <v>408</v>
      </c>
      <c r="O435" s="79">
        <v>492000</v>
      </c>
      <c r="Q435" s="84">
        <f t="shared" si="75"/>
        <v>12000</v>
      </c>
    </row>
    <row r="436" spans="1:17" x14ac:dyDescent="0.3">
      <c r="A436" s="140"/>
      <c r="B436" s="138"/>
      <c r="C436" s="138" t="s">
        <v>180</v>
      </c>
      <c r="D436" s="138"/>
      <c r="E436" s="138"/>
      <c r="F436" s="138"/>
      <c r="G436" s="138"/>
      <c r="H436" s="139"/>
      <c r="I436" s="79">
        <v>29500</v>
      </c>
      <c r="J436" s="79">
        <v>30300</v>
      </c>
      <c r="K436" s="79">
        <v>78000</v>
      </c>
      <c r="L436" s="79">
        <v>84000</v>
      </c>
      <c r="M436" s="147">
        <f>Q436*100/O436</f>
        <v>0</v>
      </c>
      <c r="N436" s="121" t="s">
        <v>408</v>
      </c>
      <c r="O436" s="79">
        <v>84000</v>
      </c>
      <c r="Q436" s="84">
        <f t="shared" si="75"/>
        <v>0</v>
      </c>
    </row>
    <row r="437" spans="1:17" s="317" customFormat="1" ht="17.25" x14ac:dyDescent="0.3">
      <c r="A437" s="311"/>
      <c r="B437" s="312"/>
      <c r="C437" s="312"/>
      <c r="D437" s="312"/>
      <c r="E437" s="312"/>
      <c r="F437" s="312" t="s">
        <v>105</v>
      </c>
      <c r="G437" s="312"/>
      <c r="H437" s="313"/>
      <c r="I437" s="314">
        <f>SUM(I432:I436)</f>
        <v>663365</v>
      </c>
      <c r="J437" s="314">
        <f>SUM(J432:J436)</f>
        <v>562947</v>
      </c>
      <c r="K437" s="314">
        <f>SUM(K432:K436)</f>
        <v>1138791</v>
      </c>
      <c r="L437" s="314">
        <f>SUM(L432:L436)</f>
        <v>1317000</v>
      </c>
      <c r="M437" s="315"/>
      <c r="N437" s="316"/>
      <c r="O437" s="314">
        <f>SUM(O432:O436)</f>
        <v>1374000</v>
      </c>
      <c r="Q437" s="318"/>
    </row>
    <row r="438" spans="1:17" s="317" customFormat="1" ht="17.25" x14ac:dyDescent="0.3">
      <c r="A438" s="311"/>
      <c r="B438" s="312"/>
      <c r="C438" s="312"/>
      <c r="D438" s="312"/>
      <c r="E438" s="312"/>
      <c r="F438" s="312" t="s">
        <v>126</v>
      </c>
      <c r="G438" s="312"/>
      <c r="H438" s="313"/>
      <c r="I438" s="314">
        <f>I437</f>
        <v>663365</v>
      </c>
      <c r="J438" s="314">
        <f>J437</f>
        <v>562947</v>
      </c>
      <c r="K438" s="314">
        <f>K437</f>
        <v>1138791</v>
      </c>
      <c r="L438" s="314">
        <f>L430+L437</f>
        <v>1317000</v>
      </c>
      <c r="M438" s="315"/>
      <c r="N438" s="316"/>
      <c r="O438" s="314">
        <f>O430+O437</f>
        <v>1374000</v>
      </c>
      <c r="Q438" s="318"/>
    </row>
    <row r="439" spans="1:17" s="325" customFormat="1" ht="17.25" x14ac:dyDescent="0.3">
      <c r="A439" s="319"/>
      <c r="B439" s="320" t="s">
        <v>194</v>
      </c>
      <c r="C439" s="320"/>
      <c r="D439" s="320"/>
      <c r="E439" s="320"/>
      <c r="F439" s="320"/>
      <c r="G439" s="320"/>
      <c r="H439" s="321"/>
      <c r="I439" s="322"/>
      <c r="J439" s="322"/>
      <c r="K439" s="322"/>
      <c r="L439" s="322"/>
      <c r="M439" s="323"/>
      <c r="N439" s="324"/>
      <c r="O439" s="322"/>
      <c r="Q439" s="326"/>
    </row>
    <row r="440" spans="1:17" s="325" customFormat="1" ht="17.25" x14ac:dyDescent="0.3">
      <c r="A440" s="319"/>
      <c r="B440" s="320" t="s">
        <v>3</v>
      </c>
      <c r="C440" s="320"/>
      <c r="D440" s="320"/>
      <c r="E440" s="320"/>
      <c r="F440" s="320"/>
      <c r="G440" s="320"/>
      <c r="H440" s="321"/>
      <c r="I440" s="322"/>
      <c r="J440" s="322"/>
      <c r="K440" s="322"/>
      <c r="L440" s="322"/>
      <c r="M440" s="323"/>
      <c r="N440" s="324"/>
      <c r="O440" s="322"/>
      <c r="Q440" s="326"/>
    </row>
    <row r="441" spans="1:17" x14ac:dyDescent="0.3">
      <c r="A441" s="140"/>
      <c r="B441" s="138"/>
      <c r="C441" s="138" t="s">
        <v>256</v>
      </c>
      <c r="D441" s="138"/>
      <c r="E441" s="138"/>
      <c r="F441" s="138"/>
      <c r="G441" s="138"/>
      <c r="H441" s="139"/>
      <c r="I441" s="79">
        <v>0</v>
      </c>
      <c r="J441" s="79">
        <v>138159</v>
      </c>
      <c r="K441" s="79">
        <v>0</v>
      </c>
      <c r="L441" s="79">
        <v>60000</v>
      </c>
      <c r="M441" s="147">
        <f>Q441*100/L441</f>
        <v>66.666666666666671</v>
      </c>
      <c r="N441" s="121" t="s">
        <v>408</v>
      </c>
      <c r="O441" s="79">
        <v>100000</v>
      </c>
      <c r="Q441" s="84">
        <f t="shared" ref="Q441:Q444" si="76">O441-L441</f>
        <v>40000</v>
      </c>
    </row>
    <row r="442" spans="1:17" x14ac:dyDescent="0.3">
      <c r="A442" s="140"/>
      <c r="B442" s="138"/>
      <c r="C442" s="138" t="s">
        <v>106</v>
      </c>
      <c r="D442" s="138"/>
      <c r="E442" s="138"/>
      <c r="F442" s="138"/>
      <c r="G442" s="138"/>
      <c r="H442" s="139"/>
      <c r="I442" s="79">
        <v>0</v>
      </c>
      <c r="J442" s="79">
        <v>0</v>
      </c>
      <c r="K442" s="79">
        <v>0</v>
      </c>
      <c r="L442" s="79">
        <v>20000</v>
      </c>
      <c r="M442" s="147">
        <f t="shared" ref="M442:M444" si="77">Q442*100/L442</f>
        <v>-50</v>
      </c>
      <c r="N442" s="121" t="s">
        <v>408</v>
      </c>
      <c r="O442" s="79">
        <v>10000</v>
      </c>
      <c r="Q442" s="84">
        <f t="shared" si="76"/>
        <v>-10000</v>
      </c>
    </row>
    <row r="443" spans="1:17" x14ac:dyDescent="0.3">
      <c r="A443" s="140"/>
      <c r="B443" s="138"/>
      <c r="C443" s="138" t="s">
        <v>16</v>
      </c>
      <c r="D443" s="138"/>
      <c r="E443" s="138"/>
      <c r="F443" s="138"/>
      <c r="G443" s="138"/>
      <c r="H443" s="139"/>
      <c r="I443" s="79">
        <v>0</v>
      </c>
      <c r="J443" s="79">
        <v>0</v>
      </c>
      <c r="K443" s="79">
        <v>0</v>
      </c>
      <c r="L443" s="79">
        <v>36000</v>
      </c>
      <c r="M443" s="147">
        <f t="shared" si="77"/>
        <v>-100</v>
      </c>
      <c r="N443" s="121" t="s">
        <v>408</v>
      </c>
      <c r="O443" s="79">
        <v>0</v>
      </c>
      <c r="Q443" s="84">
        <f t="shared" si="76"/>
        <v>-36000</v>
      </c>
    </row>
    <row r="444" spans="1:17" x14ac:dyDescent="0.3">
      <c r="A444" s="140"/>
      <c r="B444" s="138"/>
      <c r="C444" s="138" t="s">
        <v>17</v>
      </c>
      <c r="D444" s="138"/>
      <c r="E444" s="138"/>
      <c r="F444" s="138"/>
      <c r="G444" s="138"/>
      <c r="H444" s="139"/>
      <c r="I444" s="79">
        <v>1937</v>
      </c>
      <c r="J444" s="79">
        <v>0</v>
      </c>
      <c r="K444" s="79">
        <v>0</v>
      </c>
      <c r="L444" s="79">
        <v>10000</v>
      </c>
      <c r="M444" s="147">
        <f t="shared" si="77"/>
        <v>-100</v>
      </c>
      <c r="N444" s="121" t="s">
        <v>408</v>
      </c>
      <c r="O444" s="79">
        <v>0</v>
      </c>
      <c r="Q444" s="84">
        <f t="shared" si="76"/>
        <v>-10000</v>
      </c>
    </row>
    <row r="445" spans="1:17" s="146" customFormat="1" x14ac:dyDescent="0.3">
      <c r="A445" s="142"/>
      <c r="B445" s="143"/>
      <c r="C445" s="143"/>
      <c r="D445" s="143"/>
      <c r="E445" s="143"/>
      <c r="F445" s="143" t="s">
        <v>108</v>
      </c>
      <c r="G445" s="143"/>
      <c r="H445" s="144"/>
      <c r="I445" s="145">
        <f>SUM(I441:I444)</f>
        <v>1937</v>
      </c>
      <c r="J445" s="145">
        <f>SUM(J441:J444)</f>
        <v>138159</v>
      </c>
      <c r="K445" s="145">
        <f>SUM(K441:K444)</f>
        <v>0</v>
      </c>
      <c r="L445" s="145">
        <f>SUM(L441:L444)</f>
        <v>126000</v>
      </c>
      <c r="M445" s="148"/>
      <c r="N445" s="149"/>
      <c r="O445" s="145">
        <f>SUM(O441:O444)</f>
        <v>110000</v>
      </c>
      <c r="Q445" s="158"/>
    </row>
    <row r="446" spans="1:17" s="9" customFormat="1" x14ac:dyDescent="0.3">
      <c r="A446" s="150"/>
      <c r="B446" s="151"/>
      <c r="C446" s="151"/>
      <c r="D446" s="151"/>
      <c r="E446" s="151"/>
      <c r="F446" s="151"/>
      <c r="G446" s="151"/>
      <c r="H446" s="152"/>
      <c r="I446" s="367" t="s">
        <v>100</v>
      </c>
      <c r="J446" s="367"/>
      <c r="K446" s="366"/>
      <c r="L446" s="365" t="s">
        <v>82</v>
      </c>
      <c r="M446" s="367"/>
      <c r="N446" s="367"/>
      <c r="O446" s="366"/>
      <c r="P446" s="273" t="s">
        <v>636</v>
      </c>
      <c r="Q446" s="85"/>
    </row>
    <row r="447" spans="1:17" s="9" customFormat="1" x14ac:dyDescent="0.3">
      <c r="A447" s="153"/>
      <c r="B447" s="154"/>
      <c r="C447" s="154"/>
      <c r="D447" s="154"/>
      <c r="E447" s="154"/>
      <c r="F447" s="154"/>
      <c r="G447" s="154"/>
      <c r="H447" s="155"/>
      <c r="I447" s="156" t="s">
        <v>79</v>
      </c>
      <c r="J447" s="156" t="s">
        <v>81</v>
      </c>
      <c r="K447" s="156" t="s">
        <v>200</v>
      </c>
      <c r="L447" s="156" t="s">
        <v>201</v>
      </c>
      <c r="M447" s="365" t="s">
        <v>80</v>
      </c>
      <c r="N447" s="366"/>
      <c r="O447" s="156" t="s">
        <v>611</v>
      </c>
      <c r="P447" s="31"/>
      <c r="Q447" s="157"/>
    </row>
    <row r="448" spans="1:17" s="9" customFormat="1" x14ac:dyDescent="0.3">
      <c r="A448" s="122"/>
      <c r="B448" s="166" t="s">
        <v>18</v>
      </c>
      <c r="C448" s="166"/>
      <c r="D448" s="166"/>
      <c r="E448" s="166"/>
      <c r="F448" s="166"/>
      <c r="G448" s="166"/>
      <c r="H448" s="167"/>
      <c r="I448" s="81"/>
      <c r="J448" s="81"/>
      <c r="K448" s="81"/>
      <c r="L448" s="81"/>
      <c r="M448" s="162"/>
      <c r="N448" s="124"/>
      <c r="O448" s="81"/>
      <c r="Q448" s="85"/>
    </row>
    <row r="449" spans="1:17" x14ac:dyDescent="0.3">
      <c r="A449" s="140"/>
      <c r="B449" s="138"/>
      <c r="C449" s="138" t="s">
        <v>258</v>
      </c>
      <c r="D449" s="138"/>
      <c r="E449" s="138"/>
      <c r="F449" s="138"/>
      <c r="G449" s="138"/>
      <c r="H449" s="139"/>
      <c r="I449" s="79">
        <v>0</v>
      </c>
      <c r="J449" s="79">
        <v>0</v>
      </c>
      <c r="K449" s="79">
        <v>0</v>
      </c>
      <c r="L449" s="79">
        <v>0</v>
      </c>
      <c r="M449" s="147"/>
      <c r="N449" s="121"/>
      <c r="O449" s="79">
        <v>0</v>
      </c>
    </row>
    <row r="450" spans="1:17" x14ac:dyDescent="0.3">
      <c r="A450" s="140"/>
      <c r="B450" s="138"/>
      <c r="C450" s="138"/>
      <c r="D450" s="138" t="s">
        <v>276</v>
      </c>
      <c r="E450" s="138"/>
      <c r="F450" s="138"/>
      <c r="G450" s="138"/>
      <c r="H450" s="139"/>
      <c r="I450" s="79">
        <v>5600</v>
      </c>
      <c r="J450" s="79">
        <v>0</v>
      </c>
      <c r="K450" s="79">
        <v>30080</v>
      </c>
      <c r="L450" s="79">
        <v>200000</v>
      </c>
      <c r="M450" s="147">
        <f t="shared" ref="M450" si="78">Q450*100/L450</f>
        <v>-25</v>
      </c>
      <c r="N450" s="121" t="s">
        <v>408</v>
      </c>
      <c r="O450" s="79">
        <v>150000</v>
      </c>
      <c r="Q450" s="84">
        <f t="shared" ref="Q450" si="79">O450-L450</f>
        <v>-50000</v>
      </c>
    </row>
    <row r="451" spans="1:17" s="146" customFormat="1" x14ac:dyDescent="0.3">
      <c r="A451" s="142"/>
      <c r="B451" s="143"/>
      <c r="C451" s="143"/>
      <c r="D451" s="143"/>
      <c r="E451" s="143"/>
      <c r="F451" s="143" t="s">
        <v>111</v>
      </c>
      <c r="G451" s="143"/>
      <c r="H451" s="144"/>
      <c r="I451" s="145">
        <f>SUM(I449:I450)</f>
        <v>5600</v>
      </c>
      <c r="J451" s="145">
        <f>SUM(J449:J450)</f>
        <v>0</v>
      </c>
      <c r="K451" s="145">
        <f>SUM(K449:K450)</f>
        <v>30080</v>
      </c>
      <c r="L451" s="145">
        <f>SUM(L449:L450)</f>
        <v>200000</v>
      </c>
      <c r="M451" s="148"/>
      <c r="N451" s="149"/>
      <c r="O451" s="145">
        <f>SUM(O449:O450)</f>
        <v>150000</v>
      </c>
      <c r="P451" s="266"/>
      <c r="Q451" s="158"/>
    </row>
    <row r="452" spans="1:17" s="194" customFormat="1" x14ac:dyDescent="0.3">
      <c r="A452" s="188"/>
      <c r="B452" s="189" t="s">
        <v>20</v>
      </c>
      <c r="C452" s="189"/>
      <c r="D452" s="189"/>
      <c r="E452" s="189"/>
      <c r="F452" s="189"/>
      <c r="G452" s="189"/>
      <c r="H452" s="190"/>
      <c r="I452" s="191"/>
      <c r="J452" s="191"/>
      <c r="K452" s="191"/>
      <c r="L452" s="191"/>
      <c r="M452" s="192"/>
      <c r="N452" s="193"/>
      <c r="O452" s="191"/>
      <c r="Q452" s="195"/>
    </row>
    <row r="453" spans="1:17" s="45" customFormat="1" x14ac:dyDescent="0.3">
      <c r="A453" s="173"/>
      <c r="B453" s="174"/>
      <c r="C453" s="174" t="s">
        <v>146</v>
      </c>
      <c r="D453" s="174"/>
      <c r="E453" s="174"/>
      <c r="F453" s="174"/>
      <c r="G453" s="174"/>
      <c r="H453" s="175"/>
      <c r="I453" s="176">
        <v>10200</v>
      </c>
      <c r="J453" s="176">
        <v>0</v>
      </c>
      <c r="K453" s="176">
        <v>23900</v>
      </c>
      <c r="L453" s="79">
        <v>100000</v>
      </c>
      <c r="M453" s="147">
        <f t="shared" ref="M453" si="80">Q453*100/L453</f>
        <v>-100</v>
      </c>
      <c r="N453" s="121" t="s">
        <v>408</v>
      </c>
      <c r="O453" s="79">
        <v>0</v>
      </c>
      <c r="P453" s="1"/>
      <c r="Q453" s="84">
        <f t="shared" ref="Q453" si="81">O453-L453</f>
        <v>-100000</v>
      </c>
    </row>
    <row r="454" spans="1:17" s="146" customFormat="1" x14ac:dyDescent="0.3">
      <c r="A454" s="142"/>
      <c r="B454" s="143"/>
      <c r="C454" s="143"/>
      <c r="D454" s="143"/>
      <c r="E454" s="143"/>
      <c r="F454" s="143" t="s">
        <v>118</v>
      </c>
      <c r="G454" s="143"/>
      <c r="H454" s="144"/>
      <c r="I454" s="145">
        <f>SUM(I453)</f>
        <v>10200</v>
      </c>
      <c r="J454" s="145">
        <f>SUM(J453)</f>
        <v>0</v>
      </c>
      <c r="K454" s="145">
        <f>SUM(K453)</f>
        <v>23900</v>
      </c>
      <c r="L454" s="145">
        <f>SUM(L453)</f>
        <v>100000</v>
      </c>
      <c r="M454" s="148"/>
      <c r="N454" s="149"/>
      <c r="O454" s="145">
        <f>SUM(O453)</f>
        <v>0</v>
      </c>
      <c r="Q454" s="158"/>
    </row>
    <row r="455" spans="1:17" s="146" customFormat="1" x14ac:dyDescent="0.3">
      <c r="A455" s="142"/>
      <c r="B455" s="143"/>
      <c r="C455" s="143"/>
      <c r="D455" s="143"/>
      <c r="E455" s="143"/>
      <c r="F455" s="143" t="s">
        <v>409</v>
      </c>
      <c r="G455" s="143"/>
      <c r="H455" s="144"/>
      <c r="I455" s="145">
        <f>I445+I451+I454</f>
        <v>17737</v>
      </c>
      <c r="J455" s="145">
        <f>J445+J451+J454</f>
        <v>138159</v>
      </c>
      <c r="K455" s="145">
        <f>K445+K451+K454</f>
        <v>53980</v>
      </c>
      <c r="L455" s="145">
        <f>L445+L451+L454</f>
        <v>426000</v>
      </c>
      <c r="M455" s="148"/>
      <c r="N455" s="149"/>
      <c r="O455" s="145">
        <f>O445+O451+O454</f>
        <v>260000</v>
      </c>
      <c r="Q455" s="158"/>
    </row>
    <row r="456" spans="1:17" s="194" customFormat="1" x14ac:dyDescent="0.3">
      <c r="A456" s="188"/>
      <c r="B456" s="189" t="s">
        <v>27</v>
      </c>
      <c r="C456" s="189"/>
      <c r="D456" s="189"/>
      <c r="E456" s="189"/>
      <c r="F456" s="189"/>
      <c r="G456" s="189"/>
      <c r="H456" s="190"/>
      <c r="I456" s="191"/>
      <c r="J456" s="191"/>
      <c r="K456" s="191"/>
      <c r="L456" s="191"/>
      <c r="M456" s="192"/>
      <c r="N456" s="193"/>
      <c r="O456" s="191"/>
      <c r="Q456" s="195"/>
    </row>
    <row r="457" spans="1:17" s="194" customFormat="1" x14ac:dyDescent="0.3">
      <c r="A457" s="188"/>
      <c r="B457" s="189" t="s">
        <v>28</v>
      </c>
      <c r="C457" s="189"/>
      <c r="D457" s="189"/>
      <c r="E457" s="189"/>
      <c r="F457" s="189"/>
      <c r="G457" s="189"/>
      <c r="H457" s="190"/>
      <c r="I457" s="191"/>
      <c r="J457" s="191"/>
      <c r="K457" s="191"/>
      <c r="L457" s="191"/>
      <c r="M457" s="192"/>
      <c r="N457" s="193"/>
      <c r="O457" s="191"/>
      <c r="Q457" s="195"/>
    </row>
    <row r="458" spans="1:17" s="45" customFormat="1" x14ac:dyDescent="0.3">
      <c r="A458" s="173"/>
      <c r="B458" s="174"/>
      <c r="C458" s="174" t="s">
        <v>29</v>
      </c>
      <c r="D458" s="174"/>
      <c r="E458" s="174"/>
      <c r="F458" s="174"/>
      <c r="G458" s="174"/>
      <c r="H458" s="175"/>
      <c r="I458" s="176"/>
      <c r="J458" s="176"/>
      <c r="K458" s="176"/>
      <c r="L458" s="176"/>
      <c r="M458" s="177"/>
      <c r="N458" s="178"/>
      <c r="O458" s="176"/>
      <c r="Q458" s="179"/>
    </row>
    <row r="459" spans="1:17" x14ac:dyDescent="0.3">
      <c r="A459" s="140"/>
      <c r="B459" s="138"/>
      <c r="C459" s="138"/>
      <c r="D459" s="138" t="s">
        <v>294</v>
      </c>
      <c r="E459" s="138"/>
      <c r="F459" s="138"/>
      <c r="G459" s="138"/>
      <c r="H459" s="139"/>
      <c r="I459" s="79">
        <v>3600</v>
      </c>
      <c r="J459" s="79">
        <v>18000</v>
      </c>
      <c r="K459" s="79">
        <v>23900</v>
      </c>
      <c r="L459" s="79">
        <v>0</v>
      </c>
      <c r="M459" s="147">
        <f>Q459*100/O459</f>
        <v>100</v>
      </c>
      <c r="N459" s="121" t="s">
        <v>408</v>
      </c>
      <c r="O459" s="79">
        <v>25300</v>
      </c>
      <c r="Q459" s="84">
        <f t="shared" ref="Q459" si="82">O459-L459</f>
        <v>25300</v>
      </c>
    </row>
    <row r="460" spans="1:17" s="146" customFormat="1" x14ac:dyDescent="0.3">
      <c r="A460" s="142"/>
      <c r="B460" s="143"/>
      <c r="C460" s="143"/>
      <c r="D460" s="143"/>
      <c r="E460" s="143"/>
      <c r="F460" s="143" t="s">
        <v>121</v>
      </c>
      <c r="G460" s="143"/>
      <c r="H460" s="144"/>
      <c r="I460" s="145">
        <f>SUM(I459)</f>
        <v>3600</v>
      </c>
      <c r="J460" s="145">
        <f>SUM(J459)</f>
        <v>18000</v>
      </c>
      <c r="K460" s="145">
        <f>SUM(K459)</f>
        <v>23900</v>
      </c>
      <c r="L460" s="145">
        <f>SUM(L457:L459)</f>
        <v>0</v>
      </c>
      <c r="M460" s="148"/>
      <c r="N460" s="149"/>
      <c r="O460" s="145">
        <f>SUM(O457:O459)</f>
        <v>25300</v>
      </c>
      <c r="Q460" s="158"/>
    </row>
    <row r="461" spans="1:17" s="194" customFormat="1" x14ac:dyDescent="0.3">
      <c r="A461" s="188"/>
      <c r="B461" s="189" t="s">
        <v>297</v>
      </c>
      <c r="C461" s="189"/>
      <c r="D461" s="189"/>
      <c r="E461" s="189"/>
      <c r="F461" s="189"/>
      <c r="G461" s="189"/>
      <c r="H461" s="190"/>
      <c r="I461" s="191"/>
      <c r="J461" s="191"/>
      <c r="K461" s="191"/>
      <c r="L461" s="191"/>
      <c r="M461" s="192"/>
      <c r="N461" s="193"/>
      <c r="O461" s="191"/>
      <c r="Q461" s="195"/>
    </row>
    <row r="462" spans="1:17" s="45" customFormat="1" x14ac:dyDescent="0.3">
      <c r="A462" s="173"/>
      <c r="B462" s="174"/>
      <c r="C462" s="174" t="s">
        <v>316</v>
      </c>
      <c r="D462" s="174"/>
      <c r="E462" s="174"/>
      <c r="F462" s="174"/>
      <c r="G462" s="174"/>
      <c r="H462" s="175"/>
      <c r="I462" s="176"/>
      <c r="J462" s="176"/>
      <c r="K462" s="176"/>
      <c r="L462" s="176"/>
      <c r="M462" s="177"/>
      <c r="N462" s="178"/>
      <c r="O462" s="176"/>
      <c r="Q462" s="179"/>
    </row>
    <row r="463" spans="1:17" s="45" customFormat="1" x14ac:dyDescent="0.3">
      <c r="A463" s="173"/>
      <c r="B463" s="174"/>
      <c r="C463" s="174"/>
      <c r="D463" s="174" t="s">
        <v>422</v>
      </c>
      <c r="E463" s="174"/>
      <c r="F463" s="174"/>
      <c r="G463" s="174"/>
      <c r="H463" s="175"/>
      <c r="I463" s="176">
        <v>0</v>
      </c>
      <c r="J463" s="176">
        <v>0</v>
      </c>
      <c r="K463" s="176">
        <v>19500</v>
      </c>
      <c r="L463" s="79">
        <v>56000</v>
      </c>
      <c r="M463" s="147">
        <f>Q463*100/L463</f>
        <v>-100</v>
      </c>
      <c r="N463" s="121" t="s">
        <v>408</v>
      </c>
      <c r="O463" s="79">
        <v>0</v>
      </c>
      <c r="P463" s="1"/>
      <c r="Q463" s="84">
        <f t="shared" ref="Q463" si="83">O463-L463</f>
        <v>-56000</v>
      </c>
    </row>
    <row r="464" spans="1:17" s="45" customFormat="1" x14ac:dyDescent="0.3">
      <c r="A464" s="173"/>
      <c r="B464" s="174"/>
      <c r="C464" s="174" t="s">
        <v>32</v>
      </c>
      <c r="D464" s="174"/>
      <c r="E464" s="174"/>
      <c r="F464" s="174"/>
      <c r="G464" s="174"/>
      <c r="H464" s="175"/>
      <c r="I464" s="176">
        <v>0</v>
      </c>
      <c r="J464" s="176">
        <v>0</v>
      </c>
      <c r="K464" s="176">
        <v>0</v>
      </c>
      <c r="L464" s="79">
        <v>0</v>
      </c>
      <c r="M464" s="147"/>
      <c r="N464" s="121"/>
      <c r="O464" s="79">
        <v>0</v>
      </c>
      <c r="P464" s="1"/>
      <c r="Q464" s="84"/>
    </row>
    <row r="465" spans="1:17" s="45" customFormat="1" x14ac:dyDescent="0.3">
      <c r="A465" s="173"/>
      <c r="B465" s="174"/>
      <c r="C465" s="174"/>
      <c r="D465" s="174" t="s">
        <v>447</v>
      </c>
      <c r="E465" s="174"/>
      <c r="F465" s="174"/>
      <c r="G465" s="174"/>
      <c r="H465" s="175"/>
      <c r="I465" s="176">
        <v>0</v>
      </c>
      <c r="J465" s="176">
        <v>0</v>
      </c>
      <c r="K465" s="176">
        <v>2313713</v>
      </c>
      <c r="L465" s="79">
        <v>1335000</v>
      </c>
      <c r="M465" s="147">
        <f>Q465*100/L465</f>
        <v>-100</v>
      </c>
      <c r="N465" s="121" t="s">
        <v>408</v>
      </c>
      <c r="O465" s="79">
        <v>0</v>
      </c>
      <c r="P465" s="1"/>
      <c r="Q465" s="84">
        <f t="shared" ref="Q465:Q466" si="84">O465-L465</f>
        <v>-1335000</v>
      </c>
    </row>
    <row r="466" spans="1:17" s="45" customFormat="1" x14ac:dyDescent="0.3">
      <c r="A466" s="173"/>
      <c r="B466" s="174"/>
      <c r="C466" s="174"/>
      <c r="D466" s="174" t="s">
        <v>425</v>
      </c>
      <c r="E466" s="174"/>
      <c r="F466" s="174"/>
      <c r="G466" s="174"/>
      <c r="H466" s="175"/>
      <c r="I466" s="176">
        <v>0</v>
      </c>
      <c r="J466" s="176">
        <v>0</v>
      </c>
      <c r="K466" s="176">
        <v>664500</v>
      </c>
      <c r="L466" s="79">
        <v>91000</v>
      </c>
      <c r="M466" s="147">
        <f>Q466*100/L466</f>
        <v>-100</v>
      </c>
      <c r="N466" s="121" t="s">
        <v>408</v>
      </c>
      <c r="O466" s="79">
        <v>0</v>
      </c>
      <c r="P466" s="1"/>
      <c r="Q466" s="84">
        <f t="shared" si="84"/>
        <v>-91000</v>
      </c>
    </row>
    <row r="467" spans="1:17" s="146" customFormat="1" x14ac:dyDescent="0.3">
      <c r="A467" s="142"/>
      <c r="B467" s="143"/>
      <c r="C467" s="143"/>
      <c r="D467" s="143"/>
      <c r="E467" s="143"/>
      <c r="F467" s="143" t="s">
        <v>423</v>
      </c>
      <c r="G467" s="143"/>
      <c r="H467" s="144"/>
      <c r="I467" s="145">
        <f>SUM(I463:I466)</f>
        <v>0</v>
      </c>
      <c r="J467" s="145">
        <f>SUM(J463:J466)</f>
        <v>0</v>
      </c>
      <c r="K467" s="145">
        <f>SUM(K463:K466)</f>
        <v>2997713</v>
      </c>
      <c r="L467" s="145">
        <f>SUM(L463:L466)</f>
        <v>1482000</v>
      </c>
      <c r="M467" s="148"/>
      <c r="N467" s="149"/>
      <c r="O467" s="145">
        <f>SUM(O463:O466)</f>
        <v>0</v>
      </c>
      <c r="Q467" s="158"/>
    </row>
    <row r="468" spans="1:17" s="146" customFormat="1" x14ac:dyDescent="0.3">
      <c r="A468" s="142"/>
      <c r="B468" s="143"/>
      <c r="C468" s="143"/>
      <c r="D468" s="143"/>
      <c r="E468" s="143"/>
      <c r="F468" s="143" t="s">
        <v>122</v>
      </c>
      <c r="G468" s="143"/>
      <c r="H468" s="144"/>
      <c r="I468" s="145">
        <f>I460+I467</f>
        <v>3600</v>
      </c>
      <c r="J468" s="145">
        <f>J460+J467</f>
        <v>18000</v>
      </c>
      <c r="K468" s="145">
        <f>K467</f>
        <v>2997713</v>
      </c>
      <c r="L468" s="145">
        <f>L460+L467</f>
        <v>1482000</v>
      </c>
      <c r="M468" s="148"/>
      <c r="N468" s="149"/>
      <c r="O468" s="145">
        <f>O460+O467</f>
        <v>25300</v>
      </c>
      <c r="Q468" s="158"/>
    </row>
    <row r="469" spans="1:17" s="146" customFormat="1" x14ac:dyDescent="0.3">
      <c r="A469" s="142"/>
      <c r="B469" s="143"/>
      <c r="C469" s="143"/>
      <c r="D469" s="143"/>
      <c r="E469" s="143"/>
      <c r="F469" s="143" t="s">
        <v>424</v>
      </c>
      <c r="G469" s="143"/>
      <c r="H469" s="144"/>
      <c r="I469" s="145">
        <f>I438+I455+I468</f>
        <v>684702</v>
      </c>
      <c r="J469" s="145">
        <f>J438+J455+J468</f>
        <v>719106</v>
      </c>
      <c r="K469" s="145">
        <f>K438+K455+K468</f>
        <v>4190484</v>
      </c>
      <c r="L469" s="145">
        <f>L438+L455+L468</f>
        <v>3225000</v>
      </c>
      <c r="M469" s="148"/>
      <c r="N469" s="149"/>
      <c r="O469" s="145">
        <f>O438+O455+O468</f>
        <v>1659300</v>
      </c>
      <c r="Q469" s="158"/>
    </row>
    <row r="470" spans="1:17" s="146" customFormat="1" x14ac:dyDescent="0.3">
      <c r="A470" s="142"/>
      <c r="B470" s="143"/>
      <c r="C470" s="143"/>
      <c r="D470" s="143"/>
      <c r="E470" s="143"/>
      <c r="F470" s="143" t="s">
        <v>155</v>
      </c>
      <c r="G470" s="143"/>
      <c r="H470" s="144"/>
      <c r="I470" s="145">
        <f>I469</f>
        <v>684702</v>
      </c>
      <c r="J470" s="145">
        <f>J469</f>
        <v>719106</v>
      </c>
      <c r="K470" s="145">
        <f>K469</f>
        <v>4190484</v>
      </c>
      <c r="L470" s="145">
        <f>L469</f>
        <v>3225000</v>
      </c>
      <c r="M470" s="148"/>
      <c r="N470" s="149"/>
      <c r="O470" s="145">
        <f>O469</f>
        <v>1659300</v>
      </c>
      <c r="Q470" s="158"/>
    </row>
    <row r="471" spans="1:17" s="146" customFormat="1" x14ac:dyDescent="0.3">
      <c r="A471" s="142"/>
      <c r="B471" s="143"/>
      <c r="C471" s="143"/>
      <c r="D471" s="143"/>
      <c r="E471" s="143"/>
      <c r="F471" s="143"/>
      <c r="G471" s="143"/>
      <c r="H471" s="144"/>
      <c r="I471" s="145"/>
      <c r="J471" s="145"/>
      <c r="K471" s="145"/>
      <c r="L471" s="145"/>
      <c r="M471" s="148"/>
      <c r="N471" s="149"/>
      <c r="O471" s="145"/>
      <c r="Q471" s="158"/>
    </row>
    <row r="472" spans="1:17" s="9" customFormat="1" x14ac:dyDescent="0.3">
      <c r="A472" s="150"/>
      <c r="B472" s="151"/>
      <c r="C472" s="151"/>
      <c r="D472" s="151"/>
      <c r="E472" s="151"/>
      <c r="F472" s="151"/>
      <c r="G472" s="151"/>
      <c r="H472" s="152"/>
      <c r="I472" s="367" t="s">
        <v>100</v>
      </c>
      <c r="J472" s="367"/>
      <c r="K472" s="366"/>
      <c r="L472" s="365" t="s">
        <v>82</v>
      </c>
      <c r="M472" s="367"/>
      <c r="N472" s="367"/>
      <c r="O472" s="366"/>
      <c r="P472" s="273" t="s">
        <v>635</v>
      </c>
      <c r="Q472" s="85"/>
    </row>
    <row r="473" spans="1:17" s="9" customFormat="1" x14ac:dyDescent="0.3">
      <c r="A473" s="153"/>
      <c r="B473" s="154"/>
      <c r="C473" s="154"/>
      <c r="D473" s="154"/>
      <c r="E473" s="154"/>
      <c r="F473" s="154"/>
      <c r="G473" s="154"/>
      <c r="H473" s="155"/>
      <c r="I473" s="156" t="s">
        <v>79</v>
      </c>
      <c r="J473" s="156" t="s">
        <v>81</v>
      </c>
      <c r="K473" s="156" t="s">
        <v>200</v>
      </c>
      <c r="L473" s="156" t="s">
        <v>201</v>
      </c>
      <c r="M473" s="365" t="s">
        <v>80</v>
      </c>
      <c r="N473" s="366"/>
      <c r="O473" s="156" t="s">
        <v>611</v>
      </c>
      <c r="P473" s="31"/>
      <c r="Q473" s="157"/>
    </row>
    <row r="474" spans="1:17" s="9" customFormat="1" x14ac:dyDescent="0.3">
      <c r="A474" s="122" t="s">
        <v>156</v>
      </c>
      <c r="B474" s="166"/>
      <c r="C474" s="166"/>
      <c r="D474" s="166"/>
      <c r="E474" s="166"/>
      <c r="F474" s="166"/>
      <c r="G474" s="166"/>
      <c r="H474" s="167"/>
      <c r="I474" s="81"/>
      <c r="J474" s="81"/>
      <c r="K474" s="81"/>
      <c r="L474" s="81"/>
      <c r="M474" s="162"/>
      <c r="N474" s="124"/>
      <c r="O474" s="81"/>
      <c r="Q474" s="85"/>
    </row>
    <row r="475" spans="1:17" s="9" customFormat="1" x14ac:dyDescent="0.3">
      <c r="A475" s="122" t="s">
        <v>6</v>
      </c>
      <c r="B475" s="166"/>
      <c r="C475" s="166"/>
      <c r="D475" s="166"/>
      <c r="E475" s="166"/>
      <c r="F475" s="166"/>
      <c r="G475" s="166"/>
      <c r="H475" s="167"/>
      <c r="I475" s="81"/>
      <c r="J475" s="81"/>
      <c r="K475" s="81"/>
      <c r="L475" s="81"/>
      <c r="M475" s="162"/>
      <c r="N475" s="124"/>
      <c r="O475" s="81"/>
      <c r="Q475" s="85"/>
    </row>
    <row r="476" spans="1:17" s="9" customFormat="1" x14ac:dyDescent="0.3">
      <c r="A476" s="122"/>
      <c r="B476" s="166" t="s">
        <v>194</v>
      </c>
      <c r="C476" s="166"/>
      <c r="D476" s="166"/>
      <c r="E476" s="166"/>
      <c r="F476" s="166"/>
      <c r="G476" s="166"/>
      <c r="H476" s="167"/>
      <c r="I476" s="81"/>
      <c r="J476" s="81"/>
      <c r="K476" s="81"/>
      <c r="L476" s="81"/>
      <c r="M476" s="162"/>
      <c r="N476" s="124"/>
      <c r="O476" s="81"/>
      <c r="Q476" s="85"/>
    </row>
    <row r="477" spans="1:17" s="9" customFormat="1" x14ac:dyDescent="0.3">
      <c r="A477" s="122"/>
      <c r="B477" s="166" t="s">
        <v>18</v>
      </c>
      <c r="C477" s="166"/>
      <c r="D477" s="166"/>
      <c r="E477" s="166"/>
      <c r="F477" s="166"/>
      <c r="G477" s="166"/>
      <c r="H477" s="167"/>
      <c r="I477" s="81"/>
      <c r="J477" s="81"/>
      <c r="K477" s="81"/>
      <c r="L477" s="81"/>
      <c r="M477" s="162"/>
      <c r="N477" s="124"/>
      <c r="O477" s="81"/>
      <c r="Q477" s="85"/>
    </row>
    <row r="478" spans="1:17" x14ac:dyDescent="0.3">
      <c r="A478" s="140"/>
      <c r="B478" s="138"/>
      <c r="C478" s="138" t="s">
        <v>258</v>
      </c>
      <c r="D478" s="138"/>
      <c r="E478" s="138"/>
      <c r="F478" s="138"/>
      <c r="G478" s="138"/>
      <c r="H478" s="139"/>
      <c r="I478" s="79"/>
      <c r="J478" s="79"/>
      <c r="K478" s="79"/>
      <c r="L478" s="79"/>
      <c r="M478" s="147"/>
      <c r="N478" s="121"/>
      <c r="O478" s="79"/>
    </row>
    <row r="479" spans="1:17" x14ac:dyDescent="0.3">
      <c r="A479" s="140"/>
      <c r="B479" s="138"/>
      <c r="C479" s="138"/>
      <c r="D479" s="138" t="s">
        <v>426</v>
      </c>
      <c r="E479" s="138"/>
      <c r="F479" s="138"/>
      <c r="G479" s="138"/>
      <c r="H479" s="139"/>
      <c r="I479" s="79">
        <v>0</v>
      </c>
      <c r="J479" s="79">
        <v>2850</v>
      </c>
      <c r="K479" s="79">
        <v>1500</v>
      </c>
      <c r="L479" s="79">
        <v>10000</v>
      </c>
      <c r="M479" s="147">
        <f>Q479*100/L479</f>
        <v>0</v>
      </c>
      <c r="N479" s="121" t="s">
        <v>408</v>
      </c>
      <c r="O479" s="79">
        <v>10000</v>
      </c>
      <c r="Q479" s="84">
        <f t="shared" ref="Q479:Q485" si="85">O479-L479</f>
        <v>0</v>
      </c>
    </row>
    <row r="480" spans="1:17" x14ac:dyDescent="0.3">
      <c r="A480" s="140"/>
      <c r="B480" s="138"/>
      <c r="C480" s="138"/>
      <c r="D480" s="138" t="s">
        <v>554</v>
      </c>
      <c r="E480" s="138"/>
      <c r="F480" s="138"/>
      <c r="G480" s="138"/>
      <c r="H480" s="139"/>
      <c r="I480" s="79">
        <v>0</v>
      </c>
      <c r="J480" s="79">
        <v>0</v>
      </c>
      <c r="K480" s="79">
        <v>0</v>
      </c>
      <c r="L480" s="79">
        <v>0</v>
      </c>
      <c r="M480" s="147">
        <f>Q480*100/O480</f>
        <v>100</v>
      </c>
      <c r="N480" s="121" t="s">
        <v>408</v>
      </c>
      <c r="O480" s="79">
        <v>20000</v>
      </c>
      <c r="Q480" s="84">
        <f t="shared" si="85"/>
        <v>20000</v>
      </c>
    </row>
    <row r="481" spans="1:17" x14ac:dyDescent="0.3">
      <c r="A481" s="140"/>
      <c r="B481" s="138"/>
      <c r="C481" s="138"/>
      <c r="D481" s="138" t="s">
        <v>631</v>
      </c>
      <c r="E481" s="138"/>
      <c r="F481" s="138"/>
      <c r="G481" s="138"/>
      <c r="H481" s="139"/>
      <c r="I481" s="79">
        <v>0</v>
      </c>
      <c r="J481" s="79">
        <v>52730</v>
      </c>
      <c r="K481" s="79">
        <v>0</v>
      </c>
      <c r="L481" s="79">
        <v>0</v>
      </c>
      <c r="M481" s="147">
        <f>Q481*100/O481</f>
        <v>100</v>
      </c>
      <c r="N481" s="121" t="s">
        <v>408</v>
      </c>
      <c r="O481" s="79">
        <v>60000</v>
      </c>
      <c r="Q481" s="84">
        <f t="shared" si="85"/>
        <v>60000</v>
      </c>
    </row>
    <row r="482" spans="1:17" x14ac:dyDescent="0.3">
      <c r="A482" s="140"/>
      <c r="B482" s="138"/>
      <c r="C482" s="138"/>
      <c r="D482" s="138" t="s">
        <v>555</v>
      </c>
      <c r="E482" s="138"/>
      <c r="F482" s="138"/>
      <c r="G482" s="138"/>
      <c r="H482" s="139"/>
      <c r="I482" s="79">
        <v>0</v>
      </c>
      <c r="J482" s="79">
        <v>0</v>
      </c>
      <c r="K482" s="79">
        <v>0</v>
      </c>
      <c r="L482" s="79">
        <v>0</v>
      </c>
      <c r="M482" s="147">
        <f>Q482*100/O482</f>
        <v>100</v>
      </c>
      <c r="N482" s="121" t="s">
        <v>408</v>
      </c>
      <c r="O482" s="79">
        <v>107000</v>
      </c>
      <c r="Q482" s="84">
        <f t="shared" si="85"/>
        <v>107000</v>
      </c>
    </row>
    <row r="483" spans="1:17" x14ac:dyDescent="0.3">
      <c r="A483" s="140"/>
      <c r="B483" s="138"/>
      <c r="C483" s="138"/>
      <c r="D483" s="138" t="s">
        <v>632</v>
      </c>
      <c r="E483" s="138"/>
      <c r="F483" s="138"/>
      <c r="G483" s="138"/>
      <c r="H483" s="139"/>
      <c r="I483" s="79">
        <v>0</v>
      </c>
      <c r="J483" s="79">
        <v>0</v>
      </c>
      <c r="K483" s="79">
        <v>0</v>
      </c>
      <c r="L483" s="79">
        <v>5300</v>
      </c>
      <c r="M483" s="147">
        <f>Q483*100/O483</f>
        <v>-6</v>
      </c>
      <c r="N483" s="121" t="s">
        <v>408</v>
      </c>
      <c r="O483" s="79">
        <v>5000</v>
      </c>
      <c r="Q483" s="84">
        <f t="shared" si="85"/>
        <v>-300</v>
      </c>
    </row>
    <row r="484" spans="1:17" x14ac:dyDescent="0.3">
      <c r="A484" s="140"/>
      <c r="B484" s="138"/>
      <c r="C484" s="138"/>
      <c r="D484" s="138" t="s">
        <v>633</v>
      </c>
      <c r="E484" s="138"/>
      <c r="F484" s="138"/>
      <c r="G484" s="138"/>
      <c r="H484" s="139"/>
      <c r="I484" s="79">
        <v>0</v>
      </c>
      <c r="J484" s="79">
        <v>0</v>
      </c>
      <c r="K484" s="79">
        <v>0</v>
      </c>
      <c r="L484" s="79">
        <v>110000</v>
      </c>
      <c r="M484" s="147">
        <f>Q484*100/L484</f>
        <v>-100</v>
      </c>
      <c r="N484" s="121" t="s">
        <v>408</v>
      </c>
      <c r="O484" s="79">
        <v>0</v>
      </c>
      <c r="Q484" s="84">
        <f t="shared" si="85"/>
        <v>-110000</v>
      </c>
    </row>
    <row r="485" spans="1:17" x14ac:dyDescent="0.3">
      <c r="A485" s="140"/>
      <c r="B485" s="138"/>
      <c r="C485" s="138" t="s">
        <v>19</v>
      </c>
      <c r="D485" s="138"/>
      <c r="E485" s="138"/>
      <c r="F485" s="138"/>
      <c r="G485" s="138"/>
      <c r="H485" s="139"/>
      <c r="I485" s="79">
        <v>0</v>
      </c>
      <c r="J485" s="79">
        <v>0</v>
      </c>
      <c r="K485" s="79">
        <v>0</v>
      </c>
      <c r="L485" s="79">
        <v>100000</v>
      </c>
      <c r="M485" s="147">
        <f>Q485*100/O485</f>
        <v>0</v>
      </c>
      <c r="N485" s="121" t="s">
        <v>408</v>
      </c>
      <c r="O485" s="79">
        <v>100000</v>
      </c>
      <c r="Q485" s="84">
        <f t="shared" si="85"/>
        <v>0</v>
      </c>
    </row>
    <row r="486" spans="1:17" s="146" customFormat="1" x14ac:dyDescent="0.3">
      <c r="A486" s="142"/>
      <c r="B486" s="143"/>
      <c r="C486" s="143"/>
      <c r="D486" s="143"/>
      <c r="E486" s="143"/>
      <c r="F486" s="143" t="s">
        <v>111</v>
      </c>
      <c r="G486" s="143"/>
      <c r="H486" s="144"/>
      <c r="I486" s="145">
        <f>SUM(I479:I485)</f>
        <v>0</v>
      </c>
      <c r="J486" s="145">
        <f>SUM(J479:J485)</f>
        <v>55580</v>
      </c>
      <c r="K486" s="145">
        <f>SUM(K479:K485)</f>
        <v>1500</v>
      </c>
      <c r="L486" s="145">
        <f>SUM(L479:L485)</f>
        <v>225300</v>
      </c>
      <c r="M486" s="148"/>
      <c r="N486" s="149"/>
      <c r="O486" s="145">
        <f>SUM(O479:O485)</f>
        <v>302000</v>
      </c>
      <c r="P486" s="266"/>
      <c r="Q486" s="158"/>
    </row>
    <row r="487" spans="1:17" s="9" customFormat="1" x14ac:dyDescent="0.3">
      <c r="A487" s="122"/>
      <c r="B487" s="166" t="s">
        <v>20</v>
      </c>
      <c r="C487" s="166"/>
      <c r="D487" s="166"/>
      <c r="E487" s="166"/>
      <c r="F487" s="166"/>
      <c r="G487" s="166"/>
      <c r="H487" s="167"/>
      <c r="I487" s="81"/>
      <c r="J487" s="81"/>
      <c r="K487" s="81"/>
      <c r="L487" s="81"/>
      <c r="M487" s="162"/>
      <c r="N487" s="124"/>
      <c r="O487" s="81"/>
      <c r="Q487" s="85"/>
    </row>
    <row r="488" spans="1:17" x14ac:dyDescent="0.3">
      <c r="A488" s="140"/>
      <c r="B488" s="138"/>
      <c r="C488" s="138" t="s">
        <v>157</v>
      </c>
      <c r="D488" s="138"/>
      <c r="E488" s="138"/>
      <c r="F488" s="138"/>
      <c r="G488" s="138"/>
      <c r="H488" s="139"/>
      <c r="I488" s="79">
        <v>49940</v>
      </c>
      <c r="J488" s="79">
        <v>89242.85</v>
      </c>
      <c r="K488" s="79">
        <v>2700</v>
      </c>
      <c r="L488" s="79">
        <v>48080</v>
      </c>
      <c r="M488" s="147">
        <f>Q488*100/O488</f>
        <v>39.9</v>
      </c>
      <c r="N488" s="121" t="s">
        <v>408</v>
      </c>
      <c r="O488" s="79">
        <v>80000</v>
      </c>
      <c r="Q488" s="84">
        <f t="shared" ref="Q488" si="86">O488-L488</f>
        <v>31920</v>
      </c>
    </row>
    <row r="489" spans="1:17" s="146" customFormat="1" x14ac:dyDescent="0.3">
      <c r="A489" s="142"/>
      <c r="B489" s="143"/>
      <c r="C489" s="143"/>
      <c r="D489" s="143"/>
      <c r="E489" s="143"/>
      <c r="F489" s="143" t="s">
        <v>118</v>
      </c>
      <c r="G489" s="143"/>
      <c r="H489" s="144"/>
      <c r="I489" s="145">
        <f>SUM(I488)</f>
        <v>49940</v>
      </c>
      <c r="J489" s="145">
        <f>SUM(J488)</f>
        <v>89242.85</v>
      </c>
      <c r="K489" s="145">
        <f>SUM(K488)</f>
        <v>2700</v>
      </c>
      <c r="L489" s="145">
        <f>SUM(L488)</f>
        <v>48080</v>
      </c>
      <c r="M489" s="148"/>
      <c r="N489" s="149"/>
      <c r="O489" s="145">
        <f>SUM(O488)</f>
        <v>80000</v>
      </c>
      <c r="Q489" s="158"/>
    </row>
    <row r="490" spans="1:17" s="9" customFormat="1" x14ac:dyDescent="0.3">
      <c r="A490" s="122"/>
      <c r="B490" s="166" t="s">
        <v>21</v>
      </c>
      <c r="C490" s="166"/>
      <c r="D490" s="166"/>
      <c r="E490" s="166"/>
      <c r="F490" s="166"/>
      <c r="G490" s="166"/>
      <c r="H490" s="167"/>
      <c r="I490" s="81"/>
      <c r="J490" s="81"/>
      <c r="K490" s="81"/>
      <c r="L490" s="81"/>
      <c r="M490" s="162"/>
      <c r="N490" s="124"/>
      <c r="O490" s="81"/>
      <c r="Q490" s="85"/>
    </row>
    <row r="491" spans="1:17" x14ac:dyDescent="0.3">
      <c r="A491" s="140"/>
      <c r="B491" s="138"/>
      <c r="C491" s="138" t="s">
        <v>22</v>
      </c>
      <c r="D491" s="138"/>
      <c r="E491" s="138"/>
      <c r="F491" s="138"/>
      <c r="G491" s="138"/>
      <c r="H491" s="139"/>
      <c r="I491" s="79">
        <v>0</v>
      </c>
      <c r="J491" s="79">
        <v>464429.22</v>
      </c>
      <c r="K491" s="79">
        <v>420794.26</v>
      </c>
      <c r="L491" s="79">
        <v>500000</v>
      </c>
      <c r="M491" s="147">
        <f>Q491*100/O491</f>
        <v>-11.111111111111111</v>
      </c>
      <c r="N491" s="121" t="s">
        <v>408</v>
      </c>
      <c r="O491" s="79">
        <v>450000</v>
      </c>
      <c r="Q491" s="84">
        <f t="shared" ref="Q491" si="87">O491-L491</f>
        <v>-50000</v>
      </c>
    </row>
    <row r="492" spans="1:17" s="146" customFormat="1" x14ac:dyDescent="0.3">
      <c r="A492" s="142"/>
      <c r="B492" s="143"/>
      <c r="C492" s="143"/>
      <c r="D492" s="143"/>
      <c r="E492" s="143"/>
      <c r="F492" s="143" t="s">
        <v>119</v>
      </c>
      <c r="G492" s="143"/>
      <c r="H492" s="144"/>
      <c r="I492" s="145">
        <f>SUM(I491)</f>
        <v>0</v>
      </c>
      <c r="J492" s="145">
        <f>SUM(J491)</f>
        <v>464429.22</v>
      </c>
      <c r="K492" s="145">
        <f>SUM(K491)</f>
        <v>420794.26</v>
      </c>
      <c r="L492" s="145">
        <f>SUM(L491)</f>
        <v>500000</v>
      </c>
      <c r="M492" s="148"/>
      <c r="N492" s="149"/>
      <c r="O492" s="145">
        <f>SUM(O491)</f>
        <v>450000</v>
      </c>
      <c r="Q492" s="158"/>
    </row>
    <row r="493" spans="1:17" s="146" customFormat="1" x14ac:dyDescent="0.3">
      <c r="A493" s="142"/>
      <c r="B493" s="143"/>
      <c r="C493" s="143"/>
      <c r="D493" s="143"/>
      <c r="E493" s="143"/>
      <c r="F493" s="143" t="s">
        <v>120</v>
      </c>
      <c r="G493" s="143"/>
      <c r="H493" s="144"/>
      <c r="I493" s="145">
        <f>I486+I489+I492</f>
        <v>49940</v>
      </c>
      <c r="J493" s="145">
        <f>J486+J489+J492</f>
        <v>609252.06999999995</v>
      </c>
      <c r="K493" s="145">
        <f>K486+K489+K492</f>
        <v>424994.26</v>
      </c>
      <c r="L493" s="145">
        <f>L486+L489+L492</f>
        <v>773380</v>
      </c>
      <c r="M493" s="148"/>
      <c r="N493" s="149"/>
      <c r="O493" s="145">
        <f>O486+O489+O492</f>
        <v>832000</v>
      </c>
      <c r="Q493" s="158"/>
    </row>
    <row r="494" spans="1:17" s="146" customFormat="1" x14ac:dyDescent="0.3">
      <c r="A494" s="142"/>
      <c r="B494" s="143"/>
      <c r="C494" s="143"/>
      <c r="D494" s="143"/>
      <c r="E494" s="143"/>
      <c r="F494" s="143" t="s">
        <v>427</v>
      </c>
      <c r="G494" s="143"/>
      <c r="H494" s="144"/>
      <c r="I494" s="145">
        <f t="shared" ref="I494:L495" si="88">I493</f>
        <v>49940</v>
      </c>
      <c r="J494" s="145">
        <f t="shared" si="88"/>
        <v>609252.06999999995</v>
      </c>
      <c r="K494" s="145">
        <f t="shared" si="88"/>
        <v>424994.26</v>
      </c>
      <c r="L494" s="145">
        <f t="shared" si="88"/>
        <v>773380</v>
      </c>
      <c r="M494" s="148"/>
      <c r="N494" s="149"/>
      <c r="O494" s="145">
        <f>O493</f>
        <v>832000</v>
      </c>
      <c r="Q494" s="158"/>
    </row>
    <row r="495" spans="1:17" s="146" customFormat="1" x14ac:dyDescent="0.3">
      <c r="A495" s="142"/>
      <c r="B495" s="143"/>
      <c r="C495" s="143"/>
      <c r="D495" s="143"/>
      <c r="E495" s="143"/>
      <c r="F495" s="143" t="s">
        <v>158</v>
      </c>
      <c r="G495" s="143"/>
      <c r="H495" s="144"/>
      <c r="I495" s="145">
        <f t="shared" si="88"/>
        <v>49940</v>
      </c>
      <c r="J495" s="145">
        <f t="shared" si="88"/>
        <v>609252.06999999995</v>
      </c>
      <c r="K495" s="145">
        <f t="shared" si="88"/>
        <v>424994.26</v>
      </c>
      <c r="L495" s="145">
        <f t="shared" si="88"/>
        <v>773380</v>
      </c>
      <c r="M495" s="148"/>
      <c r="N495" s="149"/>
      <c r="O495" s="145">
        <f>O494</f>
        <v>832000</v>
      </c>
      <c r="Q495" s="158"/>
    </row>
    <row r="496" spans="1:17" x14ac:dyDescent="0.3">
      <c r="A496" s="140"/>
      <c r="B496" s="138"/>
      <c r="C496" s="138"/>
      <c r="D496" s="138"/>
      <c r="E496" s="138"/>
      <c r="F496" s="138"/>
      <c r="G496" s="138"/>
      <c r="H496" s="139"/>
      <c r="I496" s="79"/>
      <c r="J496" s="79"/>
      <c r="K496" s="79"/>
      <c r="L496" s="79"/>
      <c r="M496" s="147"/>
      <c r="N496" s="121"/>
      <c r="O496" s="79"/>
    </row>
    <row r="497" spans="1:17" x14ac:dyDescent="0.3">
      <c r="A497" s="140"/>
      <c r="B497" s="138"/>
      <c r="C497" s="138"/>
      <c r="D497" s="138"/>
      <c r="E497" s="138"/>
      <c r="F497" s="138"/>
      <c r="G497" s="138"/>
      <c r="H497" s="139"/>
      <c r="I497" s="79"/>
      <c r="J497" s="79"/>
      <c r="K497" s="79"/>
      <c r="L497" s="79"/>
      <c r="M497" s="147"/>
      <c r="N497" s="121"/>
      <c r="O497" s="79"/>
    </row>
    <row r="498" spans="1:17" s="9" customFormat="1" x14ac:dyDescent="0.3">
      <c r="A498" s="150"/>
      <c r="B498" s="151"/>
      <c r="C498" s="151"/>
      <c r="D498" s="151"/>
      <c r="E498" s="151"/>
      <c r="F498" s="151"/>
      <c r="G498" s="151"/>
      <c r="H498" s="152"/>
      <c r="I498" s="367" t="s">
        <v>100</v>
      </c>
      <c r="J498" s="367"/>
      <c r="K498" s="366"/>
      <c r="L498" s="365" t="s">
        <v>82</v>
      </c>
      <c r="M498" s="367"/>
      <c r="N498" s="367"/>
      <c r="O498" s="366"/>
      <c r="P498" s="273" t="s">
        <v>634</v>
      </c>
      <c r="Q498" s="85"/>
    </row>
    <row r="499" spans="1:17" s="9" customFormat="1" x14ac:dyDescent="0.3">
      <c r="A499" s="153"/>
      <c r="B499" s="154"/>
      <c r="C499" s="154"/>
      <c r="D499" s="154"/>
      <c r="E499" s="154"/>
      <c r="F499" s="154"/>
      <c r="G499" s="154"/>
      <c r="H499" s="155"/>
      <c r="I499" s="156" t="s">
        <v>79</v>
      </c>
      <c r="J499" s="156" t="s">
        <v>81</v>
      </c>
      <c r="K499" s="156" t="s">
        <v>200</v>
      </c>
      <c r="L499" s="156" t="s">
        <v>201</v>
      </c>
      <c r="M499" s="365" t="s">
        <v>80</v>
      </c>
      <c r="N499" s="366"/>
      <c r="O499" s="156" t="s">
        <v>611</v>
      </c>
      <c r="P499" s="31"/>
      <c r="Q499" s="157"/>
    </row>
    <row r="500" spans="1:17" s="9" customFormat="1" x14ac:dyDescent="0.3">
      <c r="A500" s="122" t="s">
        <v>159</v>
      </c>
      <c r="B500" s="166"/>
      <c r="C500" s="166"/>
      <c r="D500" s="166"/>
      <c r="E500" s="166"/>
      <c r="F500" s="166"/>
      <c r="G500" s="166"/>
      <c r="H500" s="167"/>
      <c r="I500" s="81"/>
      <c r="J500" s="81"/>
      <c r="K500" s="81"/>
      <c r="L500" s="81"/>
      <c r="M500" s="162"/>
      <c r="N500" s="124"/>
      <c r="O500" s="81"/>
      <c r="Q500" s="85"/>
    </row>
    <row r="501" spans="1:17" s="9" customFormat="1" x14ac:dyDescent="0.3">
      <c r="A501" s="122" t="s">
        <v>36</v>
      </c>
      <c r="B501" s="166"/>
      <c r="C501" s="166"/>
      <c r="D501" s="166"/>
      <c r="E501" s="166"/>
      <c r="F501" s="166"/>
      <c r="G501" s="166"/>
      <c r="H501" s="167"/>
      <c r="I501" s="81"/>
      <c r="J501" s="81"/>
      <c r="K501" s="81"/>
      <c r="L501" s="81"/>
      <c r="M501" s="162"/>
      <c r="N501" s="124"/>
      <c r="O501" s="81"/>
      <c r="Q501" s="85"/>
    </row>
    <row r="502" spans="1:17" s="9" customFormat="1" x14ac:dyDescent="0.3">
      <c r="A502" s="122"/>
      <c r="B502" s="166" t="s">
        <v>36</v>
      </c>
      <c r="C502" s="166"/>
      <c r="D502" s="166"/>
      <c r="E502" s="166"/>
      <c r="F502" s="166"/>
      <c r="G502" s="166"/>
      <c r="H502" s="167"/>
      <c r="I502" s="81"/>
      <c r="J502" s="81"/>
      <c r="K502" s="81"/>
      <c r="L502" s="81"/>
      <c r="M502" s="162"/>
      <c r="N502" s="124"/>
      <c r="O502" s="81"/>
      <c r="Q502" s="85"/>
    </row>
    <row r="503" spans="1:17" s="9" customFormat="1" x14ac:dyDescent="0.3">
      <c r="A503" s="122"/>
      <c r="B503" s="166" t="s">
        <v>36</v>
      </c>
      <c r="C503" s="166"/>
      <c r="D503" s="166"/>
      <c r="E503" s="166"/>
      <c r="F503" s="166"/>
      <c r="G503" s="166"/>
      <c r="H503" s="167"/>
      <c r="I503" s="81"/>
      <c r="J503" s="81"/>
      <c r="K503" s="81"/>
      <c r="L503" s="81"/>
      <c r="M503" s="162"/>
      <c r="N503" s="124"/>
      <c r="O503" s="81"/>
      <c r="Q503" s="85"/>
    </row>
    <row r="504" spans="1:17" x14ac:dyDescent="0.3">
      <c r="A504" s="140"/>
      <c r="B504" s="138"/>
      <c r="C504" s="138" t="s">
        <v>37</v>
      </c>
      <c r="D504" s="138"/>
      <c r="E504" s="138"/>
      <c r="F504" s="138"/>
      <c r="G504" s="138"/>
      <c r="H504" s="139"/>
      <c r="I504" s="79">
        <v>94140</v>
      </c>
      <c r="J504" s="79">
        <v>112219</v>
      </c>
      <c r="K504" s="79">
        <v>147326</v>
      </c>
      <c r="L504" s="79">
        <v>203110</v>
      </c>
      <c r="M504" s="147">
        <f>Q504*100/L504</f>
        <v>-0.58588941952636497</v>
      </c>
      <c r="N504" s="121" t="s">
        <v>408</v>
      </c>
      <c r="O504" s="79">
        <v>201920</v>
      </c>
      <c r="Q504" s="84">
        <f t="shared" ref="Q504:Q510" si="89">O504-L504</f>
        <v>-1190</v>
      </c>
    </row>
    <row r="505" spans="1:17" x14ac:dyDescent="0.3">
      <c r="A505" s="140"/>
      <c r="B505" s="138"/>
      <c r="C505" s="138" t="s">
        <v>480</v>
      </c>
      <c r="D505" s="138"/>
      <c r="E505" s="138"/>
      <c r="F505" s="138"/>
      <c r="G505" s="138"/>
      <c r="H505" s="139"/>
      <c r="I505" s="79">
        <v>0</v>
      </c>
      <c r="J505" s="79">
        <v>0</v>
      </c>
      <c r="K505" s="79">
        <v>0</v>
      </c>
      <c r="L505" s="79">
        <v>0</v>
      </c>
      <c r="M505" s="147">
        <f>Q505*100/O505</f>
        <v>100</v>
      </c>
      <c r="N505" s="121"/>
      <c r="O505" s="79">
        <v>7201200</v>
      </c>
      <c r="Q505" s="84">
        <f t="shared" si="89"/>
        <v>7201200</v>
      </c>
    </row>
    <row r="506" spans="1:17" x14ac:dyDescent="0.3">
      <c r="A506" s="140"/>
      <c r="B506" s="138"/>
      <c r="C506" s="138" t="s">
        <v>482</v>
      </c>
      <c r="D506" s="138"/>
      <c r="E506" s="138"/>
      <c r="F506" s="138"/>
      <c r="G506" s="138"/>
      <c r="H506" s="139"/>
      <c r="I506" s="79">
        <v>0</v>
      </c>
      <c r="J506" s="79">
        <v>0</v>
      </c>
      <c r="K506" s="79">
        <v>0</v>
      </c>
      <c r="L506" s="79">
        <v>0</v>
      </c>
      <c r="M506" s="147">
        <f>Q506*100/O506</f>
        <v>100</v>
      </c>
      <c r="N506" s="121"/>
      <c r="O506" s="79">
        <v>1612800</v>
      </c>
      <c r="Q506" s="84">
        <f t="shared" si="89"/>
        <v>1612800</v>
      </c>
    </row>
    <row r="507" spans="1:17" x14ac:dyDescent="0.3">
      <c r="A507" s="140"/>
      <c r="B507" s="138"/>
      <c r="C507" s="138" t="s">
        <v>38</v>
      </c>
      <c r="D507" s="138"/>
      <c r="E507" s="138"/>
      <c r="F507" s="138"/>
      <c r="G507" s="138"/>
      <c r="H507" s="139"/>
      <c r="I507" s="79">
        <v>29000</v>
      </c>
      <c r="J507" s="79">
        <v>38500</v>
      </c>
      <c r="K507" s="79">
        <v>37500</v>
      </c>
      <c r="L507" s="79">
        <v>42000</v>
      </c>
      <c r="M507" s="147">
        <f>Q507*100/L507</f>
        <v>42.857142857142854</v>
      </c>
      <c r="N507" s="121" t="s">
        <v>408</v>
      </c>
      <c r="O507" s="79">
        <v>60000</v>
      </c>
      <c r="Q507" s="84">
        <f t="shared" si="89"/>
        <v>18000</v>
      </c>
    </row>
    <row r="508" spans="1:17" x14ac:dyDescent="0.3">
      <c r="A508" s="140"/>
      <c r="B508" s="138"/>
      <c r="C508" s="138" t="s">
        <v>39</v>
      </c>
      <c r="D508" s="138"/>
      <c r="E508" s="138"/>
      <c r="F508" s="138"/>
      <c r="G508" s="138"/>
      <c r="H508" s="139"/>
      <c r="I508" s="79">
        <v>438992</v>
      </c>
      <c r="J508" s="79">
        <v>492180</v>
      </c>
      <c r="K508" s="79">
        <v>691680</v>
      </c>
      <c r="L508" s="79">
        <v>1000000</v>
      </c>
      <c r="M508" s="147">
        <f>Q508*100/L508</f>
        <v>-55</v>
      </c>
      <c r="N508" s="121" t="s">
        <v>408</v>
      </c>
      <c r="O508" s="79">
        <v>450000</v>
      </c>
      <c r="Q508" s="84">
        <f t="shared" si="89"/>
        <v>-550000</v>
      </c>
    </row>
    <row r="509" spans="1:17" x14ac:dyDescent="0.3">
      <c r="A509" s="140"/>
      <c r="B509" s="138"/>
      <c r="C509" s="138" t="s">
        <v>40</v>
      </c>
      <c r="D509" s="138"/>
      <c r="E509" s="138"/>
      <c r="F509" s="138"/>
      <c r="G509" s="138"/>
      <c r="H509" s="139"/>
      <c r="I509" s="79">
        <v>813933.62</v>
      </c>
      <c r="J509" s="79">
        <v>84000</v>
      </c>
      <c r="K509" s="79">
        <v>125514</v>
      </c>
      <c r="L509" s="79">
        <v>130000</v>
      </c>
      <c r="M509" s="147">
        <f>Q509*100/L509</f>
        <v>3.8461538461538463</v>
      </c>
      <c r="N509" s="121" t="s">
        <v>408</v>
      </c>
      <c r="O509" s="79">
        <v>135000</v>
      </c>
      <c r="Q509" s="84">
        <f t="shared" si="89"/>
        <v>5000</v>
      </c>
    </row>
    <row r="510" spans="1:17" x14ac:dyDescent="0.3">
      <c r="A510" s="254"/>
      <c r="B510" s="255"/>
      <c r="C510" s="255" t="s">
        <v>298</v>
      </c>
      <c r="D510" s="255"/>
      <c r="E510" s="255"/>
      <c r="F510" s="255"/>
      <c r="G510" s="255"/>
      <c r="H510" s="256"/>
      <c r="I510" s="237">
        <v>134350</v>
      </c>
      <c r="J510" s="237">
        <v>159440</v>
      </c>
      <c r="K510" s="237">
        <v>188000</v>
      </c>
      <c r="L510" s="237">
        <v>161710</v>
      </c>
      <c r="M510" s="253">
        <f>Q510*100/L510</f>
        <v>12.794508688392803</v>
      </c>
      <c r="N510" s="250" t="s">
        <v>408</v>
      </c>
      <c r="O510" s="237">
        <v>182400</v>
      </c>
      <c r="Q510" s="84">
        <f t="shared" si="89"/>
        <v>20690</v>
      </c>
    </row>
    <row r="511" spans="1:17" s="146" customFormat="1" x14ac:dyDescent="0.3">
      <c r="A511" s="257"/>
      <c r="B511" s="258"/>
      <c r="C511" s="258"/>
      <c r="D511" s="258"/>
      <c r="E511" s="258"/>
      <c r="F511" s="258" t="s">
        <v>160</v>
      </c>
      <c r="G511" s="258"/>
      <c r="H511" s="259"/>
      <c r="I511" s="230">
        <f>SUM(I504:I510)</f>
        <v>1510415.62</v>
      </c>
      <c r="J511" s="230">
        <f>SUM(J504:J510)</f>
        <v>886339</v>
      </c>
      <c r="K511" s="230">
        <f>SUM(K504:K510)</f>
        <v>1190020</v>
      </c>
      <c r="L511" s="230">
        <f>SUM(L504:L510)</f>
        <v>1536820</v>
      </c>
      <c r="M511" s="260"/>
      <c r="N511" s="231"/>
      <c r="O511" s="230">
        <f>SUM(O504:O510)</f>
        <v>9843320</v>
      </c>
      <c r="Q511" s="158"/>
    </row>
    <row r="512" spans="1:17" s="146" customFormat="1" x14ac:dyDescent="0.3">
      <c r="A512" s="257"/>
      <c r="B512" s="258"/>
      <c r="C512" s="258"/>
      <c r="D512" s="258"/>
      <c r="E512" s="258"/>
      <c r="F512" s="258" t="s">
        <v>160</v>
      </c>
      <c r="G512" s="258"/>
      <c r="H512" s="259"/>
      <c r="I512" s="230">
        <f t="shared" ref="I512:J514" si="90">I511</f>
        <v>1510415.62</v>
      </c>
      <c r="J512" s="230">
        <f t="shared" si="90"/>
        <v>886339</v>
      </c>
      <c r="K512" s="230">
        <f t="shared" ref="K512:L514" si="91">K511</f>
        <v>1190020</v>
      </c>
      <c r="L512" s="230">
        <f t="shared" si="91"/>
        <v>1536820</v>
      </c>
      <c r="M512" s="260"/>
      <c r="N512" s="231"/>
      <c r="O512" s="230">
        <f>O511</f>
        <v>9843320</v>
      </c>
      <c r="Q512" s="158"/>
    </row>
    <row r="513" spans="1:17" s="146" customFormat="1" x14ac:dyDescent="0.3">
      <c r="A513" s="257"/>
      <c r="B513" s="258"/>
      <c r="C513" s="258"/>
      <c r="D513" s="258"/>
      <c r="E513" s="258"/>
      <c r="F513" s="258" t="s">
        <v>160</v>
      </c>
      <c r="G513" s="258"/>
      <c r="H513" s="259"/>
      <c r="I513" s="230">
        <f t="shared" si="90"/>
        <v>1510415.62</v>
      </c>
      <c r="J513" s="230">
        <f t="shared" si="90"/>
        <v>886339</v>
      </c>
      <c r="K513" s="230">
        <f t="shared" si="91"/>
        <v>1190020</v>
      </c>
      <c r="L513" s="230">
        <f t="shared" si="91"/>
        <v>1536820</v>
      </c>
      <c r="M513" s="260"/>
      <c r="N513" s="231"/>
      <c r="O513" s="230">
        <f>O512</f>
        <v>9843320</v>
      </c>
      <c r="Q513" s="158"/>
    </row>
    <row r="514" spans="1:17" s="146" customFormat="1" x14ac:dyDescent="0.3">
      <c r="A514" s="257"/>
      <c r="B514" s="258"/>
      <c r="C514" s="258"/>
      <c r="D514" s="258"/>
      <c r="E514" s="258"/>
      <c r="F514" s="258" t="s">
        <v>161</v>
      </c>
      <c r="G514" s="258"/>
      <c r="H514" s="259"/>
      <c r="I514" s="230">
        <f t="shared" si="90"/>
        <v>1510415.62</v>
      </c>
      <c r="J514" s="230">
        <f t="shared" si="90"/>
        <v>886339</v>
      </c>
      <c r="K514" s="230">
        <f t="shared" si="91"/>
        <v>1190020</v>
      </c>
      <c r="L514" s="230">
        <f t="shared" si="91"/>
        <v>1536820</v>
      </c>
      <c r="M514" s="260"/>
      <c r="N514" s="231"/>
      <c r="O514" s="230">
        <f>O513</f>
        <v>9843320</v>
      </c>
      <c r="Q514" s="158"/>
    </row>
    <row r="515" spans="1:17" s="146" customFormat="1" x14ac:dyDescent="0.3">
      <c r="A515" s="257"/>
      <c r="B515" s="258"/>
      <c r="C515" s="258"/>
      <c r="D515" s="258"/>
      <c r="E515" s="258"/>
      <c r="F515" s="258" t="s">
        <v>162</v>
      </c>
      <c r="G515" s="258"/>
      <c r="H515" s="259"/>
      <c r="I515" s="230">
        <f>I128+I158+I254+I297+I349+I392+I427+I470+I495+I514</f>
        <v>14018362.900000002</v>
      </c>
      <c r="J515" s="230">
        <f>J128+J158+J254+J297+J349+J392+J427+J470+J495+J514</f>
        <v>23143062.280000001</v>
      </c>
      <c r="K515" s="230">
        <f>K128+K158+K254+K297+K349+K392+K427+K470+K495+K514</f>
        <v>23820484.41</v>
      </c>
      <c r="L515" s="230">
        <f>L128+L158+L254+L297+L349+L392+L427+L470+L495+L514</f>
        <v>29390000</v>
      </c>
      <c r="M515" s="260"/>
      <c r="N515" s="231"/>
      <c r="O515" s="230">
        <f>O128+O158+O254+O297+O349+O392+O427+O470+O495+O514</f>
        <v>41198000</v>
      </c>
      <c r="Q515" s="158"/>
    </row>
    <row r="519" spans="1:17" x14ac:dyDescent="0.3">
      <c r="H519" s="35"/>
    </row>
    <row r="525" spans="1:17" x14ac:dyDescent="0.3">
      <c r="P525" s="263"/>
    </row>
  </sheetData>
  <mergeCells count="64">
    <mergeCell ref="M473:N473"/>
    <mergeCell ref="I80:K80"/>
    <mergeCell ref="L80:O80"/>
    <mergeCell ref="M81:N81"/>
    <mergeCell ref="I106:K106"/>
    <mergeCell ref="L106:O106"/>
    <mergeCell ref="M107:N107"/>
    <mergeCell ref="M394:N394"/>
    <mergeCell ref="I419:K419"/>
    <mergeCell ref="L419:O419"/>
    <mergeCell ref="M420:N420"/>
    <mergeCell ref="I446:K446"/>
    <mergeCell ref="L446:O446"/>
    <mergeCell ref="M368:N368"/>
    <mergeCell ref="I393:K393"/>
    <mergeCell ref="L393:O393"/>
    <mergeCell ref="M447:N447"/>
    <mergeCell ref="I472:K472"/>
    <mergeCell ref="L472:O472"/>
    <mergeCell ref="M316:N316"/>
    <mergeCell ref="I289:K289"/>
    <mergeCell ref="L289:O289"/>
    <mergeCell ref="M290:N290"/>
    <mergeCell ref="I367:K367"/>
    <mergeCell ref="L367:O367"/>
    <mergeCell ref="M160:N160"/>
    <mergeCell ref="I185:K185"/>
    <mergeCell ref="L185:O185"/>
    <mergeCell ref="I237:K237"/>
    <mergeCell ref="L237:O237"/>
    <mergeCell ref="I159:K159"/>
    <mergeCell ref="L159:O159"/>
    <mergeCell ref="I132:K132"/>
    <mergeCell ref="L132:O132"/>
    <mergeCell ref="M133:N133"/>
    <mergeCell ref="M7:N7"/>
    <mergeCell ref="I53:K53"/>
    <mergeCell ref="L53:O53"/>
    <mergeCell ref="M54:N54"/>
    <mergeCell ref="M28:N28"/>
    <mergeCell ref="I27:K27"/>
    <mergeCell ref="L27:O27"/>
    <mergeCell ref="L6:O6"/>
    <mergeCell ref="I6:K6"/>
    <mergeCell ref="A1:O1"/>
    <mergeCell ref="A2:O2"/>
    <mergeCell ref="A3:O3"/>
    <mergeCell ref="A4:O4"/>
    <mergeCell ref="M499:N499"/>
    <mergeCell ref="I498:K498"/>
    <mergeCell ref="L498:O498"/>
    <mergeCell ref="M186:N186"/>
    <mergeCell ref="I263:K263"/>
    <mergeCell ref="L263:O263"/>
    <mergeCell ref="M264:N264"/>
    <mergeCell ref="I315:K315"/>
    <mergeCell ref="L315:O315"/>
    <mergeCell ref="I211:K211"/>
    <mergeCell ref="L211:O211"/>
    <mergeCell ref="M212:N212"/>
    <mergeCell ref="M342:N342"/>
    <mergeCell ref="M238:N238"/>
    <mergeCell ref="I341:K341"/>
    <mergeCell ref="L341:O341"/>
  </mergeCells>
  <pageMargins left="0.19685039370078741" right="0.19685039370078741" top="0.98425196850393704" bottom="0.3937007874015748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948"/>
  <sheetViews>
    <sheetView tabSelected="1" topLeftCell="A7" zoomScale="120" zoomScaleNormal="120" workbookViewId="0">
      <selection activeCell="H474" sqref="H474"/>
    </sheetView>
  </sheetViews>
  <sheetFormatPr defaultRowHeight="18.75" x14ac:dyDescent="0.3"/>
  <cols>
    <col min="1" max="1" width="4.375" style="1" customWidth="1"/>
    <col min="2" max="3" width="3.75" style="1" customWidth="1"/>
    <col min="4" max="4" width="52.875" style="1" customWidth="1"/>
    <col min="5" max="5" width="5" style="1" customWidth="1"/>
    <col min="6" max="6" width="9.75" style="84" customWidth="1"/>
    <col min="7" max="7" width="3.625" style="1" customWidth="1"/>
    <col min="8" max="8" width="2.75" style="1" customWidth="1"/>
    <col min="9" max="9" width="9.625" style="84" bestFit="1" customWidth="1"/>
    <col min="10" max="16384" width="9" style="1"/>
  </cols>
  <sheetData>
    <row r="13" spans="1:9" s="340" customFormat="1" ht="57" x14ac:dyDescent="0.8">
      <c r="A13" s="368" t="s">
        <v>73</v>
      </c>
      <c r="B13" s="368"/>
      <c r="C13" s="368"/>
      <c r="D13" s="368"/>
      <c r="E13" s="368"/>
      <c r="F13" s="368"/>
      <c r="G13" s="368"/>
      <c r="I13" s="341"/>
    </row>
    <row r="39" spans="1:9" s="9" customFormat="1" x14ac:dyDescent="0.3">
      <c r="A39" s="358" t="s">
        <v>257</v>
      </c>
      <c r="B39" s="358"/>
      <c r="C39" s="358"/>
      <c r="D39" s="358"/>
      <c r="E39" s="358"/>
      <c r="F39" s="358"/>
      <c r="G39" s="358"/>
      <c r="I39" s="85"/>
    </row>
    <row r="40" spans="1:9" s="9" customFormat="1" x14ac:dyDescent="0.3">
      <c r="A40" s="358" t="s">
        <v>604</v>
      </c>
      <c r="B40" s="358"/>
      <c r="C40" s="358"/>
      <c r="D40" s="358"/>
      <c r="E40" s="358"/>
      <c r="F40" s="358"/>
      <c r="G40" s="358"/>
      <c r="I40" s="85"/>
    </row>
    <row r="41" spans="1:9" s="9" customFormat="1" x14ac:dyDescent="0.3">
      <c r="A41" s="358" t="s">
        <v>77</v>
      </c>
      <c r="B41" s="358"/>
      <c r="C41" s="358"/>
      <c r="D41" s="358"/>
      <c r="E41" s="358"/>
      <c r="F41" s="358"/>
      <c r="G41" s="358"/>
      <c r="I41" s="85"/>
    </row>
    <row r="42" spans="1:9" s="9" customFormat="1" x14ac:dyDescent="0.3">
      <c r="A42" s="358" t="s">
        <v>245</v>
      </c>
      <c r="B42" s="358"/>
      <c r="C42" s="358"/>
      <c r="D42" s="358"/>
      <c r="E42" s="358"/>
      <c r="F42" s="358"/>
      <c r="G42" s="358"/>
      <c r="I42" s="85"/>
    </row>
    <row r="43" spans="1:9" s="9" customFormat="1" x14ac:dyDescent="0.3">
      <c r="F43" s="85"/>
      <c r="I43" s="85"/>
    </row>
    <row r="44" spans="1:9" s="9" customFormat="1" x14ac:dyDescent="0.3">
      <c r="A44" s="9" t="s">
        <v>601</v>
      </c>
      <c r="F44" s="85"/>
      <c r="I44" s="85"/>
    </row>
    <row r="45" spans="1:9" s="9" customFormat="1" x14ac:dyDescent="0.3">
      <c r="A45" s="362" t="s">
        <v>101</v>
      </c>
      <c r="B45" s="362"/>
      <c r="C45" s="362"/>
      <c r="D45" s="362"/>
      <c r="E45" s="362"/>
      <c r="F45" s="362"/>
      <c r="G45" s="362"/>
      <c r="I45" s="85"/>
    </row>
    <row r="46" spans="1:9" s="9" customFormat="1" x14ac:dyDescent="0.3">
      <c r="A46" s="9" t="s">
        <v>4</v>
      </c>
      <c r="E46" s="9" t="s">
        <v>59</v>
      </c>
      <c r="F46" s="85">
        <f>F47+F68+F146+F155</f>
        <v>11435020</v>
      </c>
      <c r="G46" s="9" t="s">
        <v>223</v>
      </c>
      <c r="I46" s="85"/>
    </row>
    <row r="47" spans="1:9" s="9" customFormat="1" x14ac:dyDescent="0.3">
      <c r="B47" s="9" t="s">
        <v>8</v>
      </c>
      <c r="E47" s="9" t="s">
        <v>59</v>
      </c>
      <c r="F47" s="85">
        <f>F48+F59</f>
        <v>8381520</v>
      </c>
      <c r="G47" s="9" t="s">
        <v>223</v>
      </c>
      <c r="I47" s="85"/>
    </row>
    <row r="48" spans="1:9" s="9" customFormat="1" x14ac:dyDescent="0.3">
      <c r="C48" s="9" t="s">
        <v>9</v>
      </c>
      <c r="E48" s="9" t="s">
        <v>59</v>
      </c>
      <c r="F48" s="85">
        <f>F49+F51+F53+F55+F57</f>
        <v>3089520</v>
      </c>
      <c r="G48" s="9" t="s">
        <v>223</v>
      </c>
      <c r="I48" s="85"/>
    </row>
    <row r="49" spans="3:9" x14ac:dyDescent="0.3">
      <c r="C49" s="1" t="s">
        <v>10</v>
      </c>
      <c r="E49" s="1" t="s">
        <v>222</v>
      </c>
      <c r="F49" s="84">
        <v>514080</v>
      </c>
      <c r="G49" s="1" t="s">
        <v>223</v>
      </c>
    </row>
    <row r="50" spans="3:9" x14ac:dyDescent="0.3">
      <c r="D50" s="1" t="s">
        <v>263</v>
      </c>
    </row>
    <row r="51" spans="3:9" x14ac:dyDescent="0.3">
      <c r="C51" s="1" t="s">
        <v>102</v>
      </c>
      <c r="E51" s="1" t="s">
        <v>222</v>
      </c>
      <c r="F51" s="84">
        <v>42120</v>
      </c>
      <c r="G51" s="1" t="s">
        <v>223</v>
      </c>
    </row>
    <row r="52" spans="3:9" x14ac:dyDescent="0.3">
      <c r="D52" s="1" t="s">
        <v>264</v>
      </c>
    </row>
    <row r="53" spans="3:9" x14ac:dyDescent="0.3">
      <c r="C53" s="1" t="s">
        <v>103</v>
      </c>
      <c r="E53" s="1" t="s">
        <v>222</v>
      </c>
      <c r="F53" s="84">
        <v>42120</v>
      </c>
      <c r="G53" s="1" t="s">
        <v>223</v>
      </c>
    </row>
    <row r="54" spans="3:9" x14ac:dyDescent="0.3">
      <c r="D54" s="1" t="s">
        <v>265</v>
      </c>
    </row>
    <row r="55" spans="3:9" x14ac:dyDescent="0.3">
      <c r="C55" s="1" t="s">
        <v>266</v>
      </c>
      <c r="E55" s="1" t="s">
        <v>222</v>
      </c>
      <c r="F55" s="84">
        <v>86400</v>
      </c>
      <c r="G55" s="1" t="s">
        <v>223</v>
      </c>
    </row>
    <row r="56" spans="3:9" x14ac:dyDescent="0.3">
      <c r="D56" s="1" t="s">
        <v>267</v>
      </c>
    </row>
    <row r="57" spans="3:9" x14ac:dyDescent="0.3">
      <c r="C57" s="1" t="s">
        <v>268</v>
      </c>
      <c r="E57" s="1" t="s">
        <v>222</v>
      </c>
      <c r="F57" s="84">
        <v>2404800</v>
      </c>
      <c r="G57" s="1" t="s">
        <v>223</v>
      </c>
    </row>
    <row r="58" spans="3:9" x14ac:dyDescent="0.3">
      <c r="D58" s="1" t="s">
        <v>579</v>
      </c>
    </row>
    <row r="59" spans="3:9" s="9" customFormat="1" x14ac:dyDescent="0.3">
      <c r="C59" s="9" t="s">
        <v>11</v>
      </c>
      <c r="E59" s="9" t="s">
        <v>59</v>
      </c>
      <c r="F59" s="85">
        <f>F60+F62+F64+F66</f>
        <v>5292000</v>
      </c>
      <c r="G59" s="9" t="s">
        <v>223</v>
      </c>
      <c r="I59" s="85"/>
    </row>
    <row r="60" spans="3:9" x14ac:dyDescent="0.3">
      <c r="C60" s="1" t="s">
        <v>12</v>
      </c>
      <c r="E60" s="1" t="s">
        <v>222</v>
      </c>
      <c r="F60" s="84">
        <v>3000000</v>
      </c>
      <c r="G60" s="1" t="s">
        <v>223</v>
      </c>
    </row>
    <row r="61" spans="3:9" x14ac:dyDescent="0.3">
      <c r="D61" s="1" t="s">
        <v>672</v>
      </c>
    </row>
    <row r="62" spans="3:9" x14ac:dyDescent="0.3">
      <c r="C62" s="1" t="s">
        <v>13</v>
      </c>
      <c r="E62" s="1" t="s">
        <v>222</v>
      </c>
      <c r="F62" s="84">
        <v>252000</v>
      </c>
      <c r="G62" s="1" t="s">
        <v>223</v>
      </c>
    </row>
    <row r="63" spans="3:9" x14ac:dyDescent="0.3">
      <c r="D63" s="1" t="s">
        <v>484</v>
      </c>
    </row>
    <row r="64" spans="3:9" x14ac:dyDescent="0.3">
      <c r="C64" s="1" t="s">
        <v>192</v>
      </c>
      <c r="E64" s="1" t="s">
        <v>222</v>
      </c>
      <c r="F64" s="84">
        <v>1800000</v>
      </c>
      <c r="G64" s="1" t="s">
        <v>223</v>
      </c>
    </row>
    <row r="65" spans="2:9" x14ac:dyDescent="0.3">
      <c r="D65" s="1" t="s">
        <v>673</v>
      </c>
    </row>
    <row r="66" spans="2:9" x14ac:dyDescent="0.3">
      <c r="C66" s="1" t="s">
        <v>180</v>
      </c>
      <c r="E66" s="1" t="s">
        <v>222</v>
      </c>
      <c r="F66" s="84">
        <v>240000</v>
      </c>
      <c r="G66" s="1" t="s">
        <v>223</v>
      </c>
    </row>
    <row r="67" spans="2:9" x14ac:dyDescent="0.3">
      <c r="D67" s="1" t="s">
        <v>287</v>
      </c>
    </row>
    <row r="68" spans="2:9" s="9" customFormat="1" x14ac:dyDescent="0.3">
      <c r="B68" s="9" t="s">
        <v>194</v>
      </c>
      <c r="E68" s="9" t="s">
        <v>59</v>
      </c>
      <c r="F68" s="85">
        <f>F69+F81+F121+F137</f>
        <v>2694500</v>
      </c>
      <c r="G68" s="9" t="s">
        <v>223</v>
      </c>
      <c r="I68" s="85"/>
    </row>
    <row r="69" spans="2:9" s="9" customFormat="1" x14ac:dyDescent="0.3">
      <c r="C69" s="9" t="s">
        <v>3</v>
      </c>
      <c r="E69" s="9" t="s">
        <v>59</v>
      </c>
      <c r="F69" s="85">
        <f>F70+F74+F76+F79</f>
        <v>424000</v>
      </c>
      <c r="G69" s="9" t="s">
        <v>223</v>
      </c>
      <c r="I69" s="85"/>
    </row>
    <row r="70" spans="2:9" x14ac:dyDescent="0.3">
      <c r="C70" s="1" t="s">
        <v>256</v>
      </c>
      <c r="E70" s="1" t="s">
        <v>222</v>
      </c>
      <c r="F70" s="84">
        <v>300000</v>
      </c>
      <c r="G70" s="1" t="s">
        <v>223</v>
      </c>
    </row>
    <row r="71" spans="2:9" x14ac:dyDescent="0.3">
      <c r="D71" s="1" t="s">
        <v>293</v>
      </c>
    </row>
    <row r="72" spans="2:9" x14ac:dyDescent="0.3">
      <c r="D72" s="1" t="s">
        <v>428</v>
      </c>
    </row>
    <row r="73" spans="2:9" x14ac:dyDescent="0.3">
      <c r="D73" s="1" t="s">
        <v>580</v>
      </c>
    </row>
    <row r="74" spans="2:9" x14ac:dyDescent="0.3">
      <c r="C74" s="1" t="s">
        <v>106</v>
      </c>
      <c r="E74" s="1" t="s">
        <v>222</v>
      </c>
      <c r="F74" s="84">
        <v>20000</v>
      </c>
      <c r="G74" s="1" t="s">
        <v>223</v>
      </c>
    </row>
    <row r="75" spans="2:9" x14ac:dyDescent="0.3">
      <c r="D75" s="1" t="s">
        <v>271</v>
      </c>
    </row>
    <row r="76" spans="2:9" x14ac:dyDescent="0.3">
      <c r="C76" s="1" t="s">
        <v>16</v>
      </c>
      <c r="E76" s="1" t="s">
        <v>222</v>
      </c>
      <c r="F76" s="84">
        <v>84000</v>
      </c>
      <c r="G76" s="1" t="s">
        <v>223</v>
      </c>
    </row>
    <row r="77" spans="2:9" x14ac:dyDescent="0.3">
      <c r="D77" s="1" t="s">
        <v>272</v>
      </c>
    </row>
    <row r="79" spans="2:9" x14ac:dyDescent="0.3">
      <c r="C79" s="1" t="s">
        <v>17</v>
      </c>
      <c r="E79" s="1" t="s">
        <v>222</v>
      </c>
      <c r="F79" s="84">
        <v>20000</v>
      </c>
      <c r="G79" s="1" t="s">
        <v>223</v>
      </c>
    </row>
    <row r="80" spans="2:9" x14ac:dyDescent="0.3">
      <c r="D80" s="1" t="s">
        <v>273</v>
      </c>
    </row>
    <row r="81" spans="3:9" s="9" customFormat="1" x14ac:dyDescent="0.3">
      <c r="C81" s="9" t="s">
        <v>18</v>
      </c>
      <c r="E81" s="9" t="s">
        <v>59</v>
      </c>
      <c r="F81" s="85">
        <f>F82+F85+F89+F93+F97+F112+F116+F119</f>
        <v>1244500</v>
      </c>
      <c r="G81" s="9" t="s">
        <v>223</v>
      </c>
      <c r="I81" s="85"/>
    </row>
    <row r="82" spans="3:9" x14ac:dyDescent="0.3">
      <c r="C82" s="1" t="s">
        <v>109</v>
      </c>
      <c r="E82" s="1" t="s">
        <v>222</v>
      </c>
      <c r="F82" s="84">
        <v>150000</v>
      </c>
      <c r="G82" s="1" t="s">
        <v>223</v>
      </c>
    </row>
    <row r="83" spans="3:9" x14ac:dyDescent="0.3">
      <c r="D83" s="1" t="s">
        <v>274</v>
      </c>
    </row>
    <row r="84" spans="3:9" x14ac:dyDescent="0.3">
      <c r="D84" s="1" t="s">
        <v>275</v>
      </c>
    </row>
    <row r="85" spans="3:9" x14ac:dyDescent="0.3">
      <c r="C85" s="1" t="s">
        <v>110</v>
      </c>
      <c r="E85" s="1" t="s">
        <v>222</v>
      </c>
      <c r="F85" s="84">
        <v>80000</v>
      </c>
      <c r="G85" s="1" t="s">
        <v>223</v>
      </c>
    </row>
    <row r="86" spans="3:9" x14ac:dyDescent="0.3">
      <c r="D86" s="1" t="s">
        <v>485</v>
      </c>
    </row>
    <row r="87" spans="3:9" x14ac:dyDescent="0.3">
      <c r="D87" s="1" t="s">
        <v>674</v>
      </c>
    </row>
    <row r="88" spans="3:9" x14ac:dyDescent="0.3">
      <c r="C88" s="1" t="s">
        <v>258</v>
      </c>
    </row>
    <row r="89" spans="3:9" x14ac:dyDescent="0.3">
      <c r="C89" s="18" t="s">
        <v>276</v>
      </c>
      <c r="E89" s="1" t="s">
        <v>222</v>
      </c>
      <c r="F89" s="84">
        <v>450000</v>
      </c>
      <c r="G89" s="1" t="s">
        <v>223</v>
      </c>
    </row>
    <row r="90" spans="3:9" x14ac:dyDescent="0.3">
      <c r="D90" s="1" t="s">
        <v>277</v>
      </c>
    </row>
    <row r="91" spans="3:9" x14ac:dyDescent="0.3">
      <c r="D91" s="1" t="s">
        <v>486</v>
      </c>
    </row>
    <row r="92" spans="3:9" x14ac:dyDescent="0.3">
      <c r="D92" s="1" t="s">
        <v>305</v>
      </c>
    </row>
    <row r="93" spans="3:9" x14ac:dyDescent="0.3">
      <c r="C93" s="18" t="s">
        <v>279</v>
      </c>
      <c r="E93" s="1" t="s">
        <v>222</v>
      </c>
      <c r="F93" s="84">
        <v>38000</v>
      </c>
      <c r="G93" s="1" t="s">
        <v>223</v>
      </c>
    </row>
    <row r="94" spans="3:9" x14ac:dyDescent="0.3">
      <c r="D94" s="1" t="s">
        <v>280</v>
      </c>
    </row>
    <row r="95" spans="3:9" x14ac:dyDescent="0.3">
      <c r="D95" s="1" t="s">
        <v>283</v>
      </c>
    </row>
    <row r="96" spans="3:9" x14ac:dyDescent="0.3">
      <c r="D96" s="1" t="s">
        <v>305</v>
      </c>
    </row>
    <row r="97" spans="3:7" x14ac:dyDescent="0.3">
      <c r="C97" s="18" t="s">
        <v>282</v>
      </c>
      <c r="E97" s="1" t="s">
        <v>222</v>
      </c>
      <c r="F97" s="84">
        <f>F98+F101+F104+F108</f>
        <v>151500</v>
      </c>
      <c r="G97" s="1" t="s">
        <v>223</v>
      </c>
    </row>
    <row r="98" spans="3:7" x14ac:dyDescent="0.3">
      <c r="D98" s="18" t="s">
        <v>583</v>
      </c>
      <c r="E98" s="1" t="s">
        <v>222</v>
      </c>
      <c r="F98" s="84">
        <v>16000</v>
      </c>
      <c r="G98" s="1" t="s">
        <v>223</v>
      </c>
    </row>
    <row r="99" spans="3:7" x14ac:dyDescent="0.3">
      <c r="D99" s="1" t="s">
        <v>280</v>
      </c>
    </row>
    <row r="100" spans="3:7" x14ac:dyDescent="0.3">
      <c r="D100" s="1" t="s">
        <v>283</v>
      </c>
    </row>
    <row r="101" spans="3:7" x14ac:dyDescent="0.3">
      <c r="D101" s="86" t="s">
        <v>584</v>
      </c>
      <c r="E101" s="1" t="s">
        <v>222</v>
      </c>
      <c r="F101" s="84">
        <v>23000</v>
      </c>
      <c r="G101" s="1" t="s">
        <v>223</v>
      </c>
    </row>
    <row r="102" spans="3:7" x14ac:dyDescent="0.3">
      <c r="D102" s="1" t="s">
        <v>280</v>
      </c>
    </row>
    <row r="103" spans="3:7" x14ac:dyDescent="0.3">
      <c r="D103" s="1" t="s">
        <v>283</v>
      </c>
    </row>
    <row r="104" spans="3:7" x14ac:dyDescent="0.3">
      <c r="D104" s="18" t="s">
        <v>585</v>
      </c>
      <c r="E104" s="1" t="s">
        <v>222</v>
      </c>
      <c r="F104" s="84">
        <v>15000</v>
      </c>
      <c r="G104" s="1" t="s">
        <v>223</v>
      </c>
    </row>
    <row r="105" spans="3:7" x14ac:dyDescent="0.3">
      <c r="D105" s="1" t="s">
        <v>280</v>
      </c>
    </row>
    <row r="106" spans="3:7" x14ac:dyDescent="0.3">
      <c r="D106" s="1" t="s">
        <v>339</v>
      </c>
    </row>
    <row r="107" spans="3:7" x14ac:dyDescent="0.3">
      <c r="D107" s="1" t="s">
        <v>305</v>
      </c>
    </row>
    <row r="108" spans="3:7" x14ac:dyDescent="0.3">
      <c r="D108" s="18" t="s">
        <v>586</v>
      </c>
      <c r="E108" s="1" t="s">
        <v>222</v>
      </c>
      <c r="F108" s="84">
        <v>97500</v>
      </c>
      <c r="G108" s="1" t="s">
        <v>223</v>
      </c>
    </row>
    <row r="109" spans="3:7" x14ac:dyDescent="0.3">
      <c r="D109" s="1" t="s">
        <v>280</v>
      </c>
    </row>
    <row r="110" spans="3:7" x14ac:dyDescent="0.3">
      <c r="D110" s="1" t="s">
        <v>283</v>
      </c>
    </row>
    <row r="111" spans="3:7" x14ac:dyDescent="0.3">
      <c r="D111" s="1" t="s">
        <v>305</v>
      </c>
    </row>
    <row r="112" spans="3:7" x14ac:dyDescent="0.3">
      <c r="C112" s="18" t="s">
        <v>581</v>
      </c>
      <c r="E112" s="1" t="s">
        <v>222</v>
      </c>
      <c r="F112" s="84">
        <v>150000</v>
      </c>
      <c r="G112" s="1" t="s">
        <v>223</v>
      </c>
    </row>
    <row r="113" spans="3:9" x14ac:dyDescent="0.3">
      <c r="D113" s="1" t="s">
        <v>280</v>
      </c>
    </row>
    <row r="114" spans="3:9" x14ac:dyDescent="0.3">
      <c r="D114" s="1" t="s">
        <v>281</v>
      </c>
    </row>
    <row r="115" spans="3:9" x14ac:dyDescent="0.3">
      <c r="D115" s="1" t="s">
        <v>305</v>
      </c>
    </row>
    <row r="116" spans="3:9" x14ac:dyDescent="0.3">
      <c r="C116" s="18" t="s">
        <v>582</v>
      </c>
      <c r="E116" s="1" t="s">
        <v>222</v>
      </c>
      <c r="F116" s="84">
        <v>25000</v>
      </c>
      <c r="G116" s="1" t="s">
        <v>223</v>
      </c>
    </row>
    <row r="117" spans="3:9" x14ac:dyDescent="0.3">
      <c r="D117" s="1" t="s">
        <v>675</v>
      </c>
    </row>
    <row r="118" spans="3:9" x14ac:dyDescent="0.3">
      <c r="D118" s="1" t="s">
        <v>305</v>
      </c>
    </row>
    <row r="119" spans="3:9" x14ac:dyDescent="0.3">
      <c r="C119" s="1" t="s">
        <v>19</v>
      </c>
      <c r="E119" s="1" t="s">
        <v>222</v>
      </c>
      <c r="F119" s="84">
        <v>200000</v>
      </c>
      <c r="G119" s="1" t="s">
        <v>223</v>
      </c>
    </row>
    <row r="120" spans="3:9" x14ac:dyDescent="0.3">
      <c r="D120" s="1" t="s">
        <v>285</v>
      </c>
    </row>
    <row r="121" spans="3:9" s="9" customFormat="1" x14ac:dyDescent="0.3">
      <c r="C121" s="9" t="s">
        <v>20</v>
      </c>
      <c r="E121" s="9" t="s">
        <v>59</v>
      </c>
      <c r="F121" s="85">
        <f>F122+F125+F128+F131+F134</f>
        <v>740000</v>
      </c>
      <c r="G121" s="9" t="s">
        <v>223</v>
      </c>
      <c r="I121" s="85"/>
    </row>
    <row r="122" spans="3:9" x14ac:dyDescent="0.3">
      <c r="C122" s="1" t="s">
        <v>112</v>
      </c>
      <c r="E122" s="1" t="s">
        <v>222</v>
      </c>
      <c r="F122" s="84">
        <v>300000</v>
      </c>
      <c r="G122" s="1" t="s">
        <v>223</v>
      </c>
    </row>
    <row r="123" spans="3:9" x14ac:dyDescent="0.3">
      <c r="D123" s="1" t="s">
        <v>587</v>
      </c>
    </row>
    <row r="124" spans="3:9" x14ac:dyDescent="0.3">
      <c r="D124" s="1" t="s">
        <v>576</v>
      </c>
    </row>
    <row r="125" spans="3:9" x14ac:dyDescent="0.3">
      <c r="C125" s="1" t="s">
        <v>113</v>
      </c>
      <c r="E125" s="1" t="s">
        <v>222</v>
      </c>
      <c r="F125" s="84">
        <v>40000</v>
      </c>
      <c r="G125" s="1" t="s">
        <v>223</v>
      </c>
    </row>
    <row r="126" spans="3:9" x14ac:dyDescent="0.3">
      <c r="D126" s="1" t="s">
        <v>589</v>
      </c>
    </row>
    <row r="127" spans="3:9" x14ac:dyDescent="0.3">
      <c r="D127" s="1" t="s">
        <v>588</v>
      </c>
    </row>
    <row r="128" spans="3:9" x14ac:dyDescent="0.3">
      <c r="C128" s="1" t="s">
        <v>114</v>
      </c>
      <c r="E128" s="1" t="s">
        <v>222</v>
      </c>
      <c r="F128" s="84">
        <v>30000</v>
      </c>
      <c r="G128" s="1" t="s">
        <v>223</v>
      </c>
    </row>
    <row r="129" spans="3:9" x14ac:dyDescent="0.3">
      <c r="D129" s="1" t="s">
        <v>591</v>
      </c>
    </row>
    <row r="130" spans="3:9" x14ac:dyDescent="0.3">
      <c r="D130" s="1" t="s">
        <v>590</v>
      </c>
    </row>
    <row r="131" spans="3:9" x14ac:dyDescent="0.3">
      <c r="C131" s="1" t="s">
        <v>115</v>
      </c>
      <c r="E131" s="1" t="s">
        <v>222</v>
      </c>
      <c r="F131" s="84">
        <v>300000</v>
      </c>
      <c r="G131" s="1" t="s">
        <v>223</v>
      </c>
    </row>
    <row r="132" spans="3:9" x14ac:dyDescent="0.3">
      <c r="D132" s="1" t="s">
        <v>592</v>
      </c>
    </row>
    <row r="133" spans="3:9" x14ac:dyDescent="0.3">
      <c r="D133" s="1" t="s">
        <v>590</v>
      </c>
    </row>
    <row r="134" spans="3:9" x14ac:dyDescent="0.3">
      <c r="C134" s="1" t="s">
        <v>117</v>
      </c>
      <c r="E134" s="1" t="s">
        <v>222</v>
      </c>
      <c r="F134" s="84">
        <v>70000</v>
      </c>
      <c r="G134" s="1" t="s">
        <v>223</v>
      </c>
    </row>
    <row r="135" spans="3:9" x14ac:dyDescent="0.3">
      <c r="D135" s="1" t="s">
        <v>593</v>
      </c>
    </row>
    <row r="136" spans="3:9" x14ac:dyDescent="0.3">
      <c r="D136" s="1" t="s">
        <v>588</v>
      </c>
    </row>
    <row r="137" spans="3:9" s="9" customFormat="1" x14ac:dyDescent="0.3">
      <c r="C137" s="9" t="s">
        <v>21</v>
      </c>
      <c r="E137" s="9" t="s">
        <v>59</v>
      </c>
      <c r="F137" s="85">
        <f>F138+F140+F142+F144</f>
        <v>286000</v>
      </c>
      <c r="G137" s="9" t="s">
        <v>223</v>
      </c>
      <c r="I137" s="85"/>
    </row>
    <row r="138" spans="3:9" x14ac:dyDescent="0.3">
      <c r="C138" s="1" t="s">
        <v>22</v>
      </c>
      <c r="E138" s="1" t="s">
        <v>222</v>
      </c>
      <c r="F138" s="84">
        <v>240000</v>
      </c>
      <c r="G138" s="1" t="s">
        <v>223</v>
      </c>
    </row>
    <row r="139" spans="3:9" x14ac:dyDescent="0.3">
      <c r="D139" s="1" t="s">
        <v>289</v>
      </c>
    </row>
    <row r="140" spans="3:9" x14ac:dyDescent="0.3">
      <c r="C140" s="1" t="s">
        <v>195</v>
      </c>
      <c r="E140" s="1" t="s">
        <v>222</v>
      </c>
      <c r="F140" s="84">
        <v>1000</v>
      </c>
      <c r="G140" s="1" t="s">
        <v>223</v>
      </c>
    </row>
    <row r="141" spans="3:9" x14ac:dyDescent="0.3">
      <c r="D141" s="1" t="s">
        <v>290</v>
      </c>
    </row>
    <row r="142" spans="3:9" x14ac:dyDescent="0.3">
      <c r="C142" s="1" t="s">
        <v>196</v>
      </c>
      <c r="E142" s="1" t="s">
        <v>222</v>
      </c>
      <c r="F142" s="84">
        <v>25000</v>
      </c>
      <c r="G142" s="1" t="s">
        <v>223</v>
      </c>
    </row>
    <row r="143" spans="3:9" x14ac:dyDescent="0.3">
      <c r="D143" s="1" t="s">
        <v>291</v>
      </c>
    </row>
    <row r="144" spans="3:9" x14ac:dyDescent="0.3">
      <c r="C144" s="1" t="s">
        <v>292</v>
      </c>
      <c r="E144" s="1" t="s">
        <v>222</v>
      </c>
      <c r="F144" s="84">
        <v>20000</v>
      </c>
      <c r="G144" s="1" t="s">
        <v>223</v>
      </c>
    </row>
    <row r="145" spans="1:9" x14ac:dyDescent="0.3">
      <c r="D145" s="1" t="s">
        <v>676</v>
      </c>
    </row>
    <row r="146" spans="1:9" s="9" customFormat="1" x14ac:dyDescent="0.3">
      <c r="B146" s="9" t="s">
        <v>27</v>
      </c>
      <c r="E146" s="9" t="s">
        <v>59</v>
      </c>
      <c r="F146" s="85">
        <f>F147</f>
        <v>334000</v>
      </c>
      <c r="G146" s="9" t="s">
        <v>223</v>
      </c>
      <c r="I146" s="85"/>
    </row>
    <row r="147" spans="1:9" s="9" customFormat="1" x14ac:dyDescent="0.3">
      <c r="C147" s="9" t="s">
        <v>31</v>
      </c>
      <c r="E147" s="9" t="s">
        <v>59</v>
      </c>
      <c r="F147" s="85">
        <f>F149</f>
        <v>334000</v>
      </c>
      <c r="G147" s="9" t="s">
        <v>223</v>
      </c>
      <c r="I147" s="85"/>
    </row>
    <row r="148" spans="1:9" x14ac:dyDescent="0.3">
      <c r="C148" s="1" t="s">
        <v>595</v>
      </c>
    </row>
    <row r="149" spans="1:9" x14ac:dyDescent="0.3">
      <c r="C149" s="18" t="s">
        <v>596</v>
      </c>
      <c r="E149" s="1" t="s">
        <v>222</v>
      </c>
      <c r="F149" s="84">
        <f>F150+F152</f>
        <v>334000</v>
      </c>
      <c r="G149" s="1" t="s">
        <v>223</v>
      </c>
    </row>
    <row r="150" spans="1:9" x14ac:dyDescent="0.3">
      <c r="D150" s="1" t="s">
        <v>597</v>
      </c>
      <c r="E150" s="1" t="s">
        <v>222</v>
      </c>
      <c r="F150" s="84">
        <v>115000</v>
      </c>
      <c r="G150" s="1" t="s">
        <v>223</v>
      </c>
    </row>
    <row r="151" spans="1:9" x14ac:dyDescent="0.3">
      <c r="D151" s="1" t="s">
        <v>598</v>
      </c>
    </row>
    <row r="152" spans="1:9" x14ac:dyDescent="0.3">
      <c r="D152" s="1" t="s">
        <v>599</v>
      </c>
      <c r="E152" s="1" t="s">
        <v>222</v>
      </c>
      <c r="F152" s="84">
        <v>219000</v>
      </c>
      <c r="G152" s="1" t="s">
        <v>223</v>
      </c>
    </row>
    <row r="153" spans="1:9" x14ac:dyDescent="0.3">
      <c r="D153" s="1" t="s">
        <v>598</v>
      </c>
    </row>
    <row r="154" spans="1:9" x14ac:dyDescent="0.3">
      <c r="D154" s="1" t="s">
        <v>305</v>
      </c>
    </row>
    <row r="155" spans="1:9" s="9" customFormat="1" x14ac:dyDescent="0.3">
      <c r="B155" s="9" t="s">
        <v>33</v>
      </c>
      <c r="E155" s="9" t="s">
        <v>59</v>
      </c>
      <c r="F155" s="85">
        <f>F156</f>
        <v>25000</v>
      </c>
      <c r="G155" s="9" t="s">
        <v>223</v>
      </c>
      <c r="I155" s="85"/>
    </row>
    <row r="156" spans="1:9" s="9" customFormat="1" x14ac:dyDescent="0.3">
      <c r="C156" s="9" t="s">
        <v>34</v>
      </c>
      <c r="E156" s="9" t="s">
        <v>59</v>
      </c>
      <c r="F156" s="85">
        <f>F157</f>
        <v>25000</v>
      </c>
      <c r="G156" s="9" t="s">
        <v>223</v>
      </c>
      <c r="I156" s="85"/>
    </row>
    <row r="157" spans="1:9" x14ac:dyDescent="0.3">
      <c r="C157" s="1" t="s">
        <v>123</v>
      </c>
      <c r="E157" s="1" t="s">
        <v>222</v>
      </c>
      <c r="F157" s="84">
        <v>25000</v>
      </c>
      <c r="G157" s="1" t="s">
        <v>223</v>
      </c>
    </row>
    <row r="158" spans="1:9" x14ac:dyDescent="0.3">
      <c r="D158" s="1" t="s">
        <v>594</v>
      </c>
    </row>
    <row r="159" spans="1:9" s="9" customFormat="1" x14ac:dyDescent="0.3">
      <c r="A159" s="362" t="s">
        <v>128</v>
      </c>
      <c r="B159" s="362"/>
      <c r="C159" s="362"/>
      <c r="D159" s="362"/>
      <c r="E159" s="362"/>
      <c r="F159" s="362"/>
      <c r="G159" s="362"/>
      <c r="I159" s="85"/>
    </row>
    <row r="160" spans="1:9" s="9" customFormat="1" x14ac:dyDescent="0.3">
      <c r="A160" s="9" t="s">
        <v>132</v>
      </c>
      <c r="E160" s="9" t="s">
        <v>59</v>
      </c>
      <c r="F160" s="85">
        <f>F161</f>
        <v>574100</v>
      </c>
      <c r="G160" s="9" t="s">
        <v>223</v>
      </c>
      <c r="I160" s="85"/>
    </row>
    <row r="161" spans="2:9" s="9" customFormat="1" x14ac:dyDescent="0.3">
      <c r="B161" s="9" t="s">
        <v>194</v>
      </c>
      <c r="E161" s="9" t="s">
        <v>59</v>
      </c>
      <c r="F161" s="85">
        <f>F162+F186</f>
        <v>574100</v>
      </c>
      <c r="G161" s="9" t="s">
        <v>223</v>
      </c>
      <c r="I161" s="85"/>
    </row>
    <row r="162" spans="2:9" s="9" customFormat="1" x14ac:dyDescent="0.3">
      <c r="C162" s="9" t="s">
        <v>18</v>
      </c>
      <c r="E162" s="9" t="s">
        <v>59</v>
      </c>
      <c r="F162" s="85">
        <f>F163+F166+F175</f>
        <v>454100</v>
      </c>
      <c r="G162" s="9" t="s">
        <v>223</v>
      </c>
      <c r="I162" s="85"/>
    </row>
    <row r="163" spans="2:9" x14ac:dyDescent="0.3">
      <c r="C163" s="1" t="s">
        <v>109</v>
      </c>
      <c r="E163" s="1" t="s">
        <v>222</v>
      </c>
      <c r="F163" s="84">
        <v>252000</v>
      </c>
      <c r="G163" s="1" t="s">
        <v>223</v>
      </c>
    </row>
    <row r="164" spans="2:9" x14ac:dyDescent="0.3">
      <c r="D164" s="1" t="s">
        <v>677</v>
      </c>
    </row>
    <row r="165" spans="2:9" x14ac:dyDescent="0.3">
      <c r="C165" s="1" t="s">
        <v>258</v>
      </c>
    </row>
    <row r="166" spans="2:9" x14ac:dyDescent="0.3">
      <c r="C166" s="18" t="s">
        <v>623</v>
      </c>
      <c r="E166" s="1" t="s">
        <v>222</v>
      </c>
      <c r="F166" s="84">
        <f>F167+F171</f>
        <v>122100</v>
      </c>
      <c r="G166" s="1" t="s">
        <v>223</v>
      </c>
    </row>
    <row r="167" spans="2:9" x14ac:dyDescent="0.3">
      <c r="D167" s="1" t="s">
        <v>312</v>
      </c>
      <c r="E167" s="1" t="s">
        <v>222</v>
      </c>
      <c r="F167" s="84">
        <v>110100</v>
      </c>
      <c r="G167" s="1" t="s">
        <v>223</v>
      </c>
    </row>
    <row r="168" spans="2:9" x14ac:dyDescent="0.3">
      <c r="D168" s="1" t="s">
        <v>311</v>
      </c>
    </row>
    <row r="169" spans="2:9" x14ac:dyDescent="0.3">
      <c r="D169" s="1" t="s">
        <v>313</v>
      </c>
    </row>
    <row r="170" spans="2:9" x14ac:dyDescent="0.3">
      <c r="D170" s="1" t="s">
        <v>305</v>
      </c>
    </row>
    <row r="171" spans="2:9" x14ac:dyDescent="0.3">
      <c r="D171" s="1" t="s">
        <v>314</v>
      </c>
      <c r="E171" s="1" t="s">
        <v>222</v>
      </c>
      <c r="F171" s="84">
        <v>12000</v>
      </c>
      <c r="G171" s="1" t="s">
        <v>223</v>
      </c>
    </row>
    <row r="172" spans="2:9" x14ac:dyDescent="0.3">
      <c r="D172" s="1" t="s">
        <v>259</v>
      </c>
    </row>
    <row r="173" spans="2:9" x14ac:dyDescent="0.3">
      <c r="D173" s="1" t="s">
        <v>260</v>
      </c>
    </row>
    <row r="174" spans="2:9" x14ac:dyDescent="0.3">
      <c r="D174" s="1" t="s">
        <v>305</v>
      </c>
    </row>
    <row r="175" spans="2:9" x14ac:dyDescent="0.3">
      <c r="C175" s="18" t="s">
        <v>261</v>
      </c>
      <c r="E175" s="1" t="s">
        <v>222</v>
      </c>
      <c r="F175" s="84">
        <f>F176+F179+F183</f>
        <v>80000</v>
      </c>
      <c r="G175" s="1" t="s">
        <v>223</v>
      </c>
    </row>
    <row r="176" spans="2:9" x14ac:dyDescent="0.3">
      <c r="D176" s="1" t="s">
        <v>315</v>
      </c>
      <c r="E176" s="1" t="s">
        <v>222</v>
      </c>
      <c r="F176" s="84">
        <v>15000</v>
      </c>
      <c r="G176" s="1" t="s">
        <v>223</v>
      </c>
    </row>
    <row r="177" spans="3:9" x14ac:dyDescent="0.3">
      <c r="D177" s="1" t="s">
        <v>334</v>
      </c>
    </row>
    <row r="178" spans="3:9" x14ac:dyDescent="0.3">
      <c r="D178" s="1" t="s">
        <v>305</v>
      </c>
    </row>
    <row r="179" spans="3:9" x14ac:dyDescent="0.3">
      <c r="D179" s="1" t="s">
        <v>371</v>
      </c>
      <c r="E179" s="1" t="s">
        <v>222</v>
      </c>
      <c r="F179" s="84">
        <v>15000</v>
      </c>
      <c r="G179" s="1" t="s">
        <v>223</v>
      </c>
    </row>
    <row r="180" spans="3:9" x14ac:dyDescent="0.3">
      <c r="D180" s="1" t="s">
        <v>259</v>
      </c>
    </row>
    <row r="181" spans="3:9" x14ac:dyDescent="0.3">
      <c r="D181" s="1" t="s">
        <v>260</v>
      </c>
    </row>
    <row r="182" spans="3:9" x14ac:dyDescent="0.3">
      <c r="D182" s="1" t="s">
        <v>305</v>
      </c>
    </row>
    <row r="183" spans="3:9" x14ac:dyDescent="0.3">
      <c r="D183" s="1" t="s">
        <v>573</v>
      </c>
      <c r="E183" s="1" t="s">
        <v>222</v>
      </c>
      <c r="F183" s="84">
        <v>50000</v>
      </c>
      <c r="G183" s="1" t="s">
        <v>223</v>
      </c>
    </row>
    <row r="184" spans="3:9" x14ac:dyDescent="0.3">
      <c r="D184" s="1" t="s">
        <v>477</v>
      </c>
    </row>
    <row r="185" spans="3:9" x14ac:dyDescent="0.3">
      <c r="D185" s="1" t="s">
        <v>305</v>
      </c>
    </row>
    <row r="186" spans="3:9" s="9" customFormat="1" x14ac:dyDescent="0.3">
      <c r="C186" s="9" t="s">
        <v>20</v>
      </c>
      <c r="E186" s="9" t="s">
        <v>59</v>
      </c>
      <c r="F186" s="85">
        <f>F187+F190+F193+F196</f>
        <v>120000</v>
      </c>
      <c r="G186" s="9" t="s">
        <v>223</v>
      </c>
      <c r="I186" s="85"/>
    </row>
    <row r="187" spans="3:9" x14ac:dyDescent="0.3">
      <c r="C187" s="1" t="s">
        <v>129</v>
      </c>
      <c r="E187" s="1" t="s">
        <v>222</v>
      </c>
      <c r="F187" s="84">
        <v>20000</v>
      </c>
      <c r="G187" s="1" t="s">
        <v>223</v>
      </c>
    </row>
    <row r="188" spans="3:9" x14ac:dyDescent="0.3">
      <c r="D188" s="1" t="s">
        <v>503</v>
      </c>
    </row>
    <row r="189" spans="3:9" x14ac:dyDescent="0.3">
      <c r="D189" s="1" t="s">
        <v>574</v>
      </c>
    </row>
    <row r="190" spans="3:9" x14ac:dyDescent="0.3">
      <c r="C190" s="1" t="s">
        <v>146</v>
      </c>
      <c r="E190" s="1" t="s">
        <v>222</v>
      </c>
      <c r="F190" s="84">
        <v>10000</v>
      </c>
      <c r="G190" s="1" t="s">
        <v>223</v>
      </c>
    </row>
    <row r="191" spans="3:9" x14ac:dyDescent="0.3">
      <c r="D191" s="1" t="s">
        <v>575</v>
      </c>
    </row>
    <row r="192" spans="3:9" x14ac:dyDescent="0.3">
      <c r="D192" s="1" t="s">
        <v>576</v>
      </c>
    </row>
    <row r="193" spans="1:9" x14ac:dyDescent="0.3">
      <c r="C193" s="1" t="s">
        <v>130</v>
      </c>
      <c r="E193" s="1" t="s">
        <v>222</v>
      </c>
      <c r="F193" s="84">
        <v>60000</v>
      </c>
      <c r="G193" s="1" t="s">
        <v>223</v>
      </c>
    </row>
    <row r="194" spans="1:9" x14ac:dyDescent="0.3">
      <c r="D194" s="1" t="s">
        <v>577</v>
      </c>
    </row>
    <row r="195" spans="1:9" x14ac:dyDescent="0.3">
      <c r="D195" s="1" t="s">
        <v>574</v>
      </c>
    </row>
    <row r="196" spans="1:9" x14ac:dyDescent="0.3">
      <c r="C196" s="1" t="s">
        <v>262</v>
      </c>
      <c r="E196" s="1" t="s">
        <v>222</v>
      </c>
      <c r="F196" s="84">
        <v>30000</v>
      </c>
      <c r="G196" s="1" t="s">
        <v>223</v>
      </c>
    </row>
    <row r="197" spans="1:9" x14ac:dyDescent="0.3">
      <c r="D197" s="1" t="s">
        <v>578</v>
      </c>
    </row>
    <row r="198" spans="1:9" x14ac:dyDescent="0.3">
      <c r="D198" s="1" t="s">
        <v>576</v>
      </c>
    </row>
    <row r="199" spans="1:9" s="9" customFormat="1" x14ac:dyDescent="0.3">
      <c r="A199" s="362" t="s">
        <v>138</v>
      </c>
      <c r="B199" s="362"/>
      <c r="C199" s="362"/>
      <c r="D199" s="362"/>
      <c r="E199" s="362"/>
      <c r="F199" s="362"/>
      <c r="G199" s="362"/>
      <c r="I199" s="85"/>
    </row>
    <row r="200" spans="1:9" s="9" customFormat="1" x14ac:dyDescent="0.3">
      <c r="A200" s="9" t="s">
        <v>139</v>
      </c>
      <c r="E200" s="9" t="s">
        <v>59</v>
      </c>
      <c r="F200" s="85">
        <f>F201+F228+F234</f>
        <v>542000</v>
      </c>
      <c r="G200" s="9" t="s">
        <v>223</v>
      </c>
      <c r="I200" s="85"/>
    </row>
    <row r="201" spans="1:9" s="9" customFormat="1" x14ac:dyDescent="0.3">
      <c r="B201" s="9" t="s">
        <v>194</v>
      </c>
      <c r="E201" s="9" t="s">
        <v>59</v>
      </c>
      <c r="F201" s="85">
        <f>F202+F225</f>
        <v>418000</v>
      </c>
      <c r="G201" s="9" t="s">
        <v>223</v>
      </c>
      <c r="I201" s="85"/>
    </row>
    <row r="202" spans="1:9" s="9" customFormat="1" x14ac:dyDescent="0.3">
      <c r="C202" s="9" t="s">
        <v>18</v>
      </c>
      <c r="E202" s="9" t="s">
        <v>59</v>
      </c>
      <c r="F202" s="85">
        <f>F203+F206+F215+F219+F222</f>
        <v>408000</v>
      </c>
      <c r="G202" s="9" t="s">
        <v>223</v>
      </c>
      <c r="I202" s="85"/>
    </row>
    <row r="203" spans="1:9" x14ac:dyDescent="0.3">
      <c r="C203" s="1" t="s">
        <v>109</v>
      </c>
      <c r="E203" s="1" t="s">
        <v>222</v>
      </c>
      <c r="F203" s="84">
        <v>240000</v>
      </c>
      <c r="G203" s="1" t="s">
        <v>223</v>
      </c>
    </row>
    <row r="204" spans="1:9" x14ac:dyDescent="0.3">
      <c r="D204" s="1" t="s">
        <v>307</v>
      </c>
    </row>
    <row r="205" spans="1:9" x14ac:dyDescent="0.3">
      <c r="C205" s="1" t="s">
        <v>258</v>
      </c>
    </row>
    <row r="206" spans="1:9" x14ac:dyDescent="0.3">
      <c r="C206" s="18" t="s">
        <v>308</v>
      </c>
      <c r="E206" s="1" t="s">
        <v>222</v>
      </c>
      <c r="F206" s="84">
        <f>F207+F211</f>
        <v>108000</v>
      </c>
      <c r="G206" s="1" t="s">
        <v>223</v>
      </c>
    </row>
    <row r="207" spans="1:9" x14ac:dyDescent="0.3">
      <c r="C207" s="18"/>
      <c r="D207" s="1" t="s">
        <v>563</v>
      </c>
      <c r="E207" s="1" t="s">
        <v>222</v>
      </c>
      <c r="F207" s="84">
        <v>98000</v>
      </c>
      <c r="G207" s="1" t="s">
        <v>223</v>
      </c>
    </row>
    <row r="208" spans="1:9" x14ac:dyDescent="0.3">
      <c r="D208" s="1" t="s">
        <v>564</v>
      </c>
    </row>
    <row r="209" spans="3:7" x14ac:dyDescent="0.3">
      <c r="D209" s="1" t="s">
        <v>565</v>
      </c>
    </row>
    <row r="210" spans="3:7" x14ac:dyDescent="0.3">
      <c r="D210" s="1" t="s">
        <v>309</v>
      </c>
    </row>
    <row r="211" spans="3:7" x14ac:dyDescent="0.3">
      <c r="D211" s="1" t="s">
        <v>566</v>
      </c>
      <c r="E211" s="1" t="s">
        <v>222</v>
      </c>
      <c r="F211" s="84">
        <v>10000</v>
      </c>
      <c r="G211" s="1" t="s">
        <v>223</v>
      </c>
    </row>
    <row r="212" spans="3:7" x14ac:dyDescent="0.3">
      <c r="D212" s="1" t="s">
        <v>567</v>
      </c>
    </row>
    <row r="213" spans="3:7" x14ac:dyDescent="0.3">
      <c r="D213" s="1" t="s">
        <v>568</v>
      </c>
    </row>
    <row r="214" spans="3:7" x14ac:dyDescent="0.3">
      <c r="D214" s="1" t="s">
        <v>309</v>
      </c>
    </row>
    <row r="215" spans="3:7" x14ac:dyDescent="0.3">
      <c r="C215" s="18" t="s">
        <v>310</v>
      </c>
      <c r="E215" s="1" t="s">
        <v>222</v>
      </c>
      <c r="F215" s="84">
        <v>15000</v>
      </c>
      <c r="G215" s="1" t="s">
        <v>223</v>
      </c>
    </row>
    <row r="216" spans="3:7" x14ac:dyDescent="0.3">
      <c r="D216" s="1" t="s">
        <v>280</v>
      </c>
    </row>
    <row r="217" spans="3:7" x14ac:dyDescent="0.3">
      <c r="D217" s="1" t="s">
        <v>283</v>
      </c>
    </row>
    <row r="218" spans="3:7" x14ac:dyDescent="0.3">
      <c r="D218" s="1" t="s">
        <v>309</v>
      </c>
    </row>
    <row r="219" spans="3:7" x14ac:dyDescent="0.3">
      <c r="C219" s="18" t="s">
        <v>442</v>
      </c>
      <c r="E219" s="1" t="s">
        <v>222</v>
      </c>
      <c r="F219" s="84">
        <v>15000</v>
      </c>
      <c r="G219" s="1" t="s">
        <v>223</v>
      </c>
    </row>
    <row r="220" spans="3:7" x14ac:dyDescent="0.3">
      <c r="D220" s="1" t="s">
        <v>569</v>
      </c>
    </row>
    <row r="221" spans="3:7" x14ac:dyDescent="0.3">
      <c r="D221" s="1" t="s">
        <v>680</v>
      </c>
    </row>
    <row r="222" spans="3:7" x14ac:dyDescent="0.3">
      <c r="C222" s="18" t="s">
        <v>446</v>
      </c>
      <c r="E222" s="1" t="s">
        <v>222</v>
      </c>
      <c r="F222" s="84">
        <v>30000</v>
      </c>
      <c r="G222" s="1" t="s">
        <v>223</v>
      </c>
    </row>
    <row r="223" spans="3:7" x14ac:dyDescent="0.3">
      <c r="D223" s="1" t="s">
        <v>280</v>
      </c>
    </row>
    <row r="224" spans="3:7" x14ac:dyDescent="0.3">
      <c r="D224" s="1" t="s">
        <v>679</v>
      </c>
    </row>
    <row r="225" spans="1:9" s="9" customFormat="1" x14ac:dyDescent="0.3">
      <c r="C225" s="9" t="s">
        <v>20</v>
      </c>
      <c r="E225" s="9" t="s">
        <v>59</v>
      </c>
      <c r="F225" s="85">
        <f>F226</f>
        <v>10000</v>
      </c>
      <c r="G225" s="9" t="s">
        <v>223</v>
      </c>
      <c r="I225" s="85"/>
    </row>
    <row r="226" spans="1:9" x14ac:dyDescent="0.3">
      <c r="C226" s="1" t="s">
        <v>262</v>
      </c>
      <c r="E226" s="1" t="s">
        <v>222</v>
      </c>
      <c r="F226" s="84">
        <v>10000</v>
      </c>
      <c r="G226" s="1" t="s">
        <v>223</v>
      </c>
    </row>
    <row r="227" spans="1:9" x14ac:dyDescent="0.3">
      <c r="D227" s="1" t="s">
        <v>570</v>
      </c>
    </row>
    <row r="228" spans="1:9" s="9" customFormat="1" x14ac:dyDescent="0.3">
      <c r="B228" s="9" t="s">
        <v>27</v>
      </c>
      <c r="E228" s="9" t="s">
        <v>59</v>
      </c>
      <c r="F228" s="85">
        <f>F229</f>
        <v>59000</v>
      </c>
      <c r="G228" s="9" t="s">
        <v>223</v>
      </c>
      <c r="I228" s="85"/>
    </row>
    <row r="229" spans="1:9" s="9" customFormat="1" x14ac:dyDescent="0.3">
      <c r="C229" s="9" t="s">
        <v>28</v>
      </c>
      <c r="E229" s="9" t="s">
        <v>59</v>
      </c>
      <c r="F229" s="85">
        <f>F231</f>
        <v>59000</v>
      </c>
      <c r="G229" s="9" t="s">
        <v>223</v>
      </c>
      <c r="I229" s="85"/>
    </row>
    <row r="230" spans="1:9" x14ac:dyDescent="0.3">
      <c r="C230" s="1" t="s">
        <v>572</v>
      </c>
    </row>
    <row r="231" spans="1:9" x14ac:dyDescent="0.3">
      <c r="C231" s="18" t="s">
        <v>294</v>
      </c>
      <c r="E231" s="1" t="s">
        <v>222</v>
      </c>
      <c r="F231" s="84">
        <f>F232</f>
        <v>59000</v>
      </c>
      <c r="G231" s="1" t="s">
        <v>223</v>
      </c>
    </row>
    <row r="232" spans="1:9" x14ac:dyDescent="0.3">
      <c r="C232" s="18"/>
      <c r="D232" s="1" t="s">
        <v>571</v>
      </c>
      <c r="F232" s="84">
        <v>59000</v>
      </c>
      <c r="G232" s="1" t="s">
        <v>223</v>
      </c>
    </row>
    <row r="233" spans="1:9" x14ac:dyDescent="0.3">
      <c r="D233" s="1" t="s">
        <v>678</v>
      </c>
    </row>
    <row r="234" spans="1:9" s="9" customFormat="1" x14ac:dyDescent="0.3">
      <c r="B234" s="9" t="s">
        <v>33</v>
      </c>
      <c r="E234" s="9" t="s">
        <v>59</v>
      </c>
      <c r="F234" s="85">
        <f>F235</f>
        <v>65000</v>
      </c>
      <c r="G234" s="9" t="s">
        <v>223</v>
      </c>
      <c r="I234" s="85"/>
    </row>
    <row r="235" spans="1:9" s="9" customFormat="1" x14ac:dyDescent="0.3">
      <c r="C235" s="9" t="s">
        <v>34</v>
      </c>
      <c r="E235" s="9" t="s">
        <v>59</v>
      </c>
      <c r="F235" s="85">
        <f>F236</f>
        <v>65000</v>
      </c>
      <c r="G235" s="9" t="s">
        <v>223</v>
      </c>
      <c r="I235" s="85"/>
    </row>
    <row r="236" spans="1:9" x14ac:dyDescent="0.3">
      <c r="C236" s="1" t="s">
        <v>140</v>
      </c>
      <c r="E236" s="1" t="s">
        <v>222</v>
      </c>
      <c r="F236" s="84">
        <v>65000</v>
      </c>
    </row>
    <row r="237" spans="1:9" x14ac:dyDescent="0.3">
      <c r="D237" s="1" t="s">
        <v>602</v>
      </c>
    </row>
    <row r="238" spans="1:9" x14ac:dyDescent="0.3">
      <c r="D238" s="285" t="s">
        <v>603</v>
      </c>
    </row>
    <row r="239" spans="1:9" s="9" customFormat="1" x14ac:dyDescent="0.3">
      <c r="A239" s="362" t="s">
        <v>156</v>
      </c>
      <c r="B239" s="362"/>
      <c r="C239" s="362"/>
      <c r="D239" s="362"/>
      <c r="E239" s="362"/>
      <c r="F239" s="362"/>
      <c r="G239" s="362"/>
      <c r="I239" s="85"/>
    </row>
    <row r="240" spans="1:9" s="9" customFormat="1" x14ac:dyDescent="0.3">
      <c r="A240" s="9" t="s">
        <v>300</v>
      </c>
      <c r="E240" s="9" t="s">
        <v>59</v>
      </c>
      <c r="F240" s="85">
        <f>F241</f>
        <v>832000</v>
      </c>
      <c r="G240" s="9" t="s">
        <v>223</v>
      </c>
      <c r="I240" s="85"/>
    </row>
    <row r="241" spans="2:9" s="9" customFormat="1" x14ac:dyDescent="0.3">
      <c r="B241" s="9" t="s">
        <v>194</v>
      </c>
      <c r="E241" s="9" t="s">
        <v>59</v>
      </c>
      <c r="F241" s="85">
        <f>F242+F272+F276</f>
        <v>832000</v>
      </c>
      <c r="G241" s="9" t="s">
        <v>223</v>
      </c>
      <c r="I241" s="85"/>
    </row>
    <row r="242" spans="2:9" s="9" customFormat="1" x14ac:dyDescent="0.3">
      <c r="C242" s="9" t="s">
        <v>18</v>
      </c>
      <c r="E242" s="9" t="s">
        <v>59</v>
      </c>
      <c r="F242" s="85">
        <f>F244+F248+F251+F254+F267+F270</f>
        <v>302000</v>
      </c>
      <c r="G242" s="9" t="s">
        <v>223</v>
      </c>
      <c r="I242" s="85"/>
    </row>
    <row r="243" spans="2:9" x14ac:dyDescent="0.3">
      <c r="C243" s="1" t="s">
        <v>258</v>
      </c>
    </row>
    <row r="244" spans="2:9" x14ac:dyDescent="0.3">
      <c r="C244" s="18" t="s">
        <v>301</v>
      </c>
      <c r="E244" s="1" t="s">
        <v>222</v>
      </c>
      <c r="F244" s="84">
        <v>10000</v>
      </c>
      <c r="G244" s="1" t="s">
        <v>223</v>
      </c>
    </row>
    <row r="245" spans="2:9" x14ac:dyDescent="0.3">
      <c r="D245" s="1" t="s">
        <v>280</v>
      </c>
    </row>
    <row r="246" spans="2:9" x14ac:dyDescent="0.3">
      <c r="D246" s="1" t="s">
        <v>283</v>
      </c>
    </row>
    <row r="247" spans="2:9" x14ac:dyDescent="0.3">
      <c r="D247" s="1" t="s">
        <v>302</v>
      </c>
    </row>
    <row r="248" spans="2:9" x14ac:dyDescent="0.3">
      <c r="C248" s="18" t="s">
        <v>554</v>
      </c>
      <c r="E248" s="1" t="s">
        <v>222</v>
      </c>
      <c r="F248" s="84">
        <v>20000</v>
      </c>
      <c r="G248" s="1" t="s">
        <v>223</v>
      </c>
    </row>
    <row r="249" spans="2:9" x14ac:dyDescent="0.3">
      <c r="D249" s="1" t="s">
        <v>280</v>
      </c>
    </row>
    <row r="250" spans="2:9" x14ac:dyDescent="0.3">
      <c r="D250" s="1" t="s">
        <v>679</v>
      </c>
    </row>
    <row r="251" spans="2:9" x14ac:dyDescent="0.3">
      <c r="C251" s="18" t="s">
        <v>558</v>
      </c>
      <c r="E251" s="1" t="s">
        <v>222</v>
      </c>
      <c r="F251" s="84">
        <v>60000</v>
      </c>
      <c r="G251" s="1" t="s">
        <v>223</v>
      </c>
    </row>
    <row r="252" spans="2:9" x14ac:dyDescent="0.3">
      <c r="D252" s="1" t="s">
        <v>559</v>
      </c>
    </row>
    <row r="253" spans="2:9" x14ac:dyDescent="0.3">
      <c r="D253" s="1" t="s">
        <v>302</v>
      </c>
    </row>
    <row r="254" spans="2:9" x14ac:dyDescent="0.3">
      <c r="C254" s="18" t="s">
        <v>555</v>
      </c>
      <c r="E254" s="1" t="s">
        <v>222</v>
      </c>
      <c r="F254" s="84">
        <f>F255+F259+F263</f>
        <v>107000</v>
      </c>
      <c r="G254" s="1" t="s">
        <v>223</v>
      </c>
    </row>
    <row r="255" spans="2:9" x14ac:dyDescent="0.3">
      <c r="C255" s="18"/>
      <c r="D255" s="1" t="s">
        <v>556</v>
      </c>
      <c r="E255" s="1" t="s">
        <v>222</v>
      </c>
      <c r="F255" s="84">
        <v>40000</v>
      </c>
      <c r="G255" s="1" t="s">
        <v>223</v>
      </c>
    </row>
    <row r="256" spans="2:9" x14ac:dyDescent="0.3">
      <c r="D256" s="1" t="s">
        <v>280</v>
      </c>
    </row>
    <row r="257" spans="3:9" x14ac:dyDescent="0.3">
      <c r="D257" s="1" t="s">
        <v>283</v>
      </c>
    </row>
    <row r="258" spans="3:9" x14ac:dyDescent="0.3">
      <c r="D258" s="1" t="s">
        <v>302</v>
      </c>
    </row>
    <row r="259" spans="3:9" x14ac:dyDescent="0.3">
      <c r="D259" s="1" t="s">
        <v>557</v>
      </c>
      <c r="E259" s="1" t="s">
        <v>222</v>
      </c>
      <c r="F259" s="84">
        <v>27000</v>
      </c>
      <c r="G259" s="1" t="s">
        <v>223</v>
      </c>
    </row>
    <row r="260" spans="3:9" x14ac:dyDescent="0.3">
      <c r="D260" s="1" t="s">
        <v>280</v>
      </c>
    </row>
    <row r="261" spans="3:9" x14ac:dyDescent="0.3">
      <c r="D261" s="1" t="s">
        <v>283</v>
      </c>
    </row>
    <row r="262" spans="3:9" x14ac:dyDescent="0.3">
      <c r="D262" s="1" t="s">
        <v>302</v>
      </c>
    </row>
    <row r="263" spans="3:9" x14ac:dyDescent="0.3">
      <c r="D263" s="1" t="s">
        <v>560</v>
      </c>
      <c r="E263" s="1" t="s">
        <v>222</v>
      </c>
      <c r="F263" s="84">
        <v>40000</v>
      </c>
      <c r="G263" s="1" t="s">
        <v>223</v>
      </c>
    </row>
    <row r="264" spans="3:9" x14ac:dyDescent="0.3">
      <c r="D264" s="1" t="s">
        <v>280</v>
      </c>
    </row>
    <row r="265" spans="3:9" x14ac:dyDescent="0.3">
      <c r="D265" s="1" t="s">
        <v>283</v>
      </c>
    </row>
    <row r="266" spans="3:9" x14ac:dyDescent="0.3">
      <c r="D266" s="1" t="s">
        <v>302</v>
      </c>
    </row>
    <row r="267" spans="3:9" x14ac:dyDescent="0.3">
      <c r="C267" s="18" t="s">
        <v>561</v>
      </c>
      <c r="E267" s="1" t="s">
        <v>222</v>
      </c>
      <c r="F267" s="84">
        <v>5000</v>
      </c>
      <c r="G267" s="1" t="s">
        <v>223</v>
      </c>
    </row>
    <row r="268" spans="3:9" x14ac:dyDescent="0.3">
      <c r="D268" s="1" t="s">
        <v>562</v>
      </c>
    </row>
    <row r="269" spans="3:9" x14ac:dyDescent="0.3">
      <c r="D269" s="1" t="s">
        <v>302</v>
      </c>
    </row>
    <row r="270" spans="3:9" x14ac:dyDescent="0.3">
      <c r="C270" s="1" t="s">
        <v>19</v>
      </c>
      <c r="E270" s="1" t="s">
        <v>222</v>
      </c>
      <c r="F270" s="84">
        <v>100000</v>
      </c>
      <c r="G270" s="1" t="s">
        <v>223</v>
      </c>
    </row>
    <row r="271" spans="3:9" x14ac:dyDescent="0.3">
      <c r="D271" s="1" t="s">
        <v>285</v>
      </c>
    </row>
    <row r="272" spans="3:9" s="9" customFormat="1" x14ac:dyDescent="0.3">
      <c r="C272" s="9" t="s">
        <v>20</v>
      </c>
      <c r="E272" s="9" t="s">
        <v>59</v>
      </c>
      <c r="F272" s="85">
        <f>F273</f>
        <v>80000</v>
      </c>
      <c r="G272" s="9" t="s">
        <v>223</v>
      </c>
      <c r="I272" s="85"/>
    </row>
    <row r="273" spans="3:9" x14ac:dyDescent="0.3">
      <c r="C273" s="1" t="s">
        <v>157</v>
      </c>
      <c r="E273" s="1" t="s">
        <v>222</v>
      </c>
      <c r="F273" s="84">
        <v>80000</v>
      </c>
      <c r="G273" s="1" t="s">
        <v>223</v>
      </c>
    </row>
    <row r="274" spans="3:9" x14ac:dyDescent="0.3">
      <c r="D274" s="1" t="s">
        <v>600</v>
      </c>
    </row>
    <row r="275" spans="3:9" x14ac:dyDescent="0.3">
      <c r="D275" s="1" t="s">
        <v>576</v>
      </c>
    </row>
    <row r="276" spans="3:9" s="9" customFormat="1" x14ac:dyDescent="0.3">
      <c r="C276" s="9" t="s">
        <v>21</v>
      </c>
      <c r="E276" s="9" t="s">
        <v>59</v>
      </c>
      <c r="F276" s="85">
        <f>F277</f>
        <v>450000</v>
      </c>
      <c r="G276" s="9" t="s">
        <v>223</v>
      </c>
      <c r="I276" s="85"/>
    </row>
    <row r="277" spans="3:9" x14ac:dyDescent="0.3">
      <c r="C277" s="1" t="s">
        <v>22</v>
      </c>
      <c r="E277" s="1" t="s">
        <v>222</v>
      </c>
      <c r="F277" s="84">
        <v>450000</v>
      </c>
      <c r="G277" s="1" t="s">
        <v>223</v>
      </c>
    </row>
    <row r="278" spans="3:9" x14ac:dyDescent="0.3">
      <c r="D278" s="1" t="s">
        <v>306</v>
      </c>
    </row>
    <row r="292" spans="1:9" s="340" customFormat="1" ht="57" x14ac:dyDescent="0.8">
      <c r="A292" s="368" t="s">
        <v>74</v>
      </c>
      <c r="B292" s="368"/>
      <c r="C292" s="368"/>
      <c r="D292" s="368"/>
      <c r="E292" s="368"/>
      <c r="F292" s="368"/>
      <c r="G292" s="368"/>
      <c r="I292" s="341"/>
    </row>
    <row r="317" spans="1:9" s="9" customFormat="1" x14ac:dyDescent="0.3">
      <c r="A317" s="362" t="s">
        <v>101</v>
      </c>
      <c r="B317" s="362"/>
      <c r="C317" s="362"/>
      <c r="D317" s="362"/>
      <c r="E317" s="362"/>
      <c r="F317" s="362"/>
      <c r="G317" s="362"/>
      <c r="I317" s="85"/>
    </row>
    <row r="318" spans="1:9" s="9" customFormat="1" x14ac:dyDescent="0.3">
      <c r="A318" s="9" t="s">
        <v>5</v>
      </c>
      <c r="E318" s="9" t="s">
        <v>59</v>
      </c>
      <c r="F318" s="85">
        <f>F319+F331+F360</f>
        <v>2128300</v>
      </c>
      <c r="G318" s="9" t="s">
        <v>223</v>
      </c>
      <c r="I318" s="85"/>
    </row>
    <row r="319" spans="1:9" s="9" customFormat="1" x14ac:dyDescent="0.3">
      <c r="B319" s="9" t="s">
        <v>8</v>
      </c>
      <c r="E319" s="9" t="s">
        <v>59</v>
      </c>
      <c r="F319" s="85">
        <f>F320</f>
        <v>1498000</v>
      </c>
      <c r="G319" s="9" t="s">
        <v>223</v>
      </c>
      <c r="I319" s="85"/>
    </row>
    <row r="320" spans="1:9" s="9" customFormat="1" x14ac:dyDescent="0.3">
      <c r="C320" s="9" t="s">
        <v>11</v>
      </c>
      <c r="E320" s="9" t="s">
        <v>59</v>
      </c>
      <c r="F320" s="85">
        <f>F321+F323+F325+F327+F329</f>
        <v>1498000</v>
      </c>
      <c r="G320" s="9" t="s">
        <v>223</v>
      </c>
      <c r="I320" s="85"/>
    </row>
    <row r="321" spans="2:9" x14ac:dyDescent="0.3">
      <c r="C321" s="1" t="s">
        <v>12</v>
      </c>
      <c r="E321" s="1" t="s">
        <v>222</v>
      </c>
      <c r="F321" s="84">
        <v>982000</v>
      </c>
      <c r="G321" s="1" t="s">
        <v>223</v>
      </c>
    </row>
    <row r="322" spans="2:9" x14ac:dyDescent="0.3">
      <c r="D322" s="1" t="s">
        <v>672</v>
      </c>
    </row>
    <row r="323" spans="2:9" x14ac:dyDescent="0.3">
      <c r="C323" s="1" t="s">
        <v>179</v>
      </c>
      <c r="E323" s="1" t="s">
        <v>222</v>
      </c>
      <c r="F323" s="84">
        <v>9000</v>
      </c>
      <c r="G323" s="1" t="s">
        <v>223</v>
      </c>
    </row>
    <row r="324" spans="2:9" x14ac:dyDescent="0.3">
      <c r="D324" s="1" t="s">
        <v>269</v>
      </c>
    </row>
    <row r="325" spans="2:9" x14ac:dyDescent="0.3">
      <c r="C325" s="1" t="s">
        <v>13</v>
      </c>
      <c r="E325" s="1" t="s">
        <v>222</v>
      </c>
      <c r="F325" s="84">
        <v>42000</v>
      </c>
      <c r="G325" s="1" t="s">
        <v>223</v>
      </c>
    </row>
    <row r="326" spans="2:9" x14ac:dyDescent="0.3">
      <c r="D326" s="1" t="s">
        <v>484</v>
      </c>
    </row>
    <row r="327" spans="2:9" x14ac:dyDescent="0.3">
      <c r="C327" s="1" t="s">
        <v>192</v>
      </c>
      <c r="E327" s="1" t="s">
        <v>222</v>
      </c>
      <c r="F327" s="84">
        <v>410000</v>
      </c>
      <c r="G327" s="1" t="s">
        <v>223</v>
      </c>
    </row>
    <row r="328" spans="2:9" x14ac:dyDescent="0.3">
      <c r="D328" s="1" t="s">
        <v>673</v>
      </c>
    </row>
    <row r="329" spans="2:9" x14ac:dyDescent="0.3">
      <c r="C329" s="1" t="s">
        <v>180</v>
      </c>
      <c r="E329" s="1" t="s">
        <v>222</v>
      </c>
      <c r="F329" s="84">
        <v>55000</v>
      </c>
      <c r="G329" s="1" t="s">
        <v>223</v>
      </c>
    </row>
    <row r="330" spans="2:9" x14ac:dyDescent="0.3">
      <c r="D330" s="1" t="s">
        <v>287</v>
      </c>
    </row>
    <row r="331" spans="2:9" s="9" customFormat="1" x14ac:dyDescent="0.3">
      <c r="B331" s="9" t="s">
        <v>194</v>
      </c>
      <c r="E331" s="9" t="s">
        <v>59</v>
      </c>
      <c r="F331" s="85">
        <f>F332+F342+F351+F357</f>
        <v>606000</v>
      </c>
      <c r="G331" s="9" t="s">
        <v>223</v>
      </c>
      <c r="I331" s="85"/>
    </row>
    <row r="332" spans="2:9" s="9" customFormat="1" x14ac:dyDescent="0.3">
      <c r="C332" s="9" t="s">
        <v>3</v>
      </c>
      <c r="E332" s="9" t="s">
        <v>59</v>
      </c>
      <c r="F332" s="85">
        <f>F333+F336+F338+F340</f>
        <v>166000</v>
      </c>
      <c r="G332" s="9" t="s">
        <v>223</v>
      </c>
      <c r="I332" s="85"/>
    </row>
    <row r="333" spans="2:9" x14ac:dyDescent="0.3">
      <c r="C333" s="1" t="s">
        <v>256</v>
      </c>
      <c r="E333" s="1" t="s">
        <v>222</v>
      </c>
      <c r="F333" s="84">
        <v>100000</v>
      </c>
      <c r="G333" s="1" t="s">
        <v>223</v>
      </c>
    </row>
    <row r="334" spans="2:9" x14ac:dyDescent="0.3">
      <c r="D334" s="1" t="s">
        <v>293</v>
      </c>
    </row>
    <row r="335" spans="2:9" x14ac:dyDescent="0.3">
      <c r="D335" s="1" t="s">
        <v>429</v>
      </c>
    </row>
    <row r="336" spans="2:9" x14ac:dyDescent="0.3">
      <c r="C336" s="1" t="s">
        <v>106</v>
      </c>
      <c r="E336" s="1" t="s">
        <v>222</v>
      </c>
      <c r="F336" s="84">
        <v>10000</v>
      </c>
      <c r="G336" s="1" t="s">
        <v>223</v>
      </c>
    </row>
    <row r="337" spans="3:9" x14ac:dyDescent="0.3">
      <c r="D337" s="1" t="s">
        <v>271</v>
      </c>
    </row>
    <row r="338" spans="3:9" x14ac:dyDescent="0.3">
      <c r="C338" s="1" t="s">
        <v>16</v>
      </c>
      <c r="E338" s="1" t="s">
        <v>222</v>
      </c>
      <c r="F338" s="84">
        <v>36000</v>
      </c>
      <c r="G338" s="1" t="s">
        <v>223</v>
      </c>
    </row>
    <row r="339" spans="3:9" x14ac:dyDescent="0.3">
      <c r="D339" s="1" t="s">
        <v>272</v>
      </c>
    </row>
    <row r="340" spans="3:9" x14ac:dyDescent="0.3">
      <c r="C340" s="1" t="s">
        <v>17</v>
      </c>
      <c r="E340" s="1" t="s">
        <v>222</v>
      </c>
      <c r="F340" s="84">
        <v>20000</v>
      </c>
      <c r="G340" s="1" t="s">
        <v>223</v>
      </c>
    </row>
    <row r="341" spans="3:9" x14ac:dyDescent="0.3">
      <c r="D341" s="1" t="s">
        <v>273</v>
      </c>
    </row>
    <row r="342" spans="3:9" s="9" customFormat="1" x14ac:dyDescent="0.3">
      <c r="C342" s="9" t="s">
        <v>18</v>
      </c>
      <c r="E342" s="9" t="s">
        <v>59</v>
      </c>
      <c r="F342" s="85">
        <f>F344+F348</f>
        <v>400000</v>
      </c>
      <c r="G342" s="9" t="s">
        <v>223</v>
      </c>
      <c r="I342" s="85"/>
    </row>
    <row r="343" spans="3:9" x14ac:dyDescent="0.3">
      <c r="C343" s="1" t="s">
        <v>258</v>
      </c>
    </row>
    <row r="344" spans="3:9" x14ac:dyDescent="0.3">
      <c r="C344" s="18" t="s">
        <v>276</v>
      </c>
      <c r="E344" s="1" t="s">
        <v>222</v>
      </c>
      <c r="F344" s="84">
        <v>200000</v>
      </c>
      <c r="G344" s="1" t="s">
        <v>223</v>
      </c>
    </row>
    <row r="345" spans="3:9" x14ac:dyDescent="0.3">
      <c r="D345" s="1" t="s">
        <v>277</v>
      </c>
    </row>
    <row r="346" spans="3:9" x14ac:dyDescent="0.3">
      <c r="D346" s="1" t="s">
        <v>278</v>
      </c>
    </row>
    <row r="347" spans="3:9" x14ac:dyDescent="0.3">
      <c r="D347" s="1" t="s">
        <v>305</v>
      </c>
    </row>
    <row r="348" spans="3:9" x14ac:dyDescent="0.3">
      <c r="C348" s="1" t="s">
        <v>552</v>
      </c>
      <c r="E348" s="1" t="s">
        <v>222</v>
      </c>
      <c r="F348" s="84">
        <v>200000</v>
      </c>
      <c r="G348" s="1" t="s">
        <v>223</v>
      </c>
    </row>
    <row r="349" spans="3:9" x14ac:dyDescent="0.3">
      <c r="D349" s="1" t="s">
        <v>553</v>
      </c>
    </row>
    <row r="350" spans="3:9" x14ac:dyDescent="0.3">
      <c r="D350" s="1" t="s">
        <v>305</v>
      </c>
    </row>
    <row r="351" spans="3:9" s="9" customFormat="1" x14ac:dyDescent="0.3">
      <c r="C351" s="9" t="s">
        <v>20</v>
      </c>
      <c r="E351" s="9" t="s">
        <v>59</v>
      </c>
      <c r="F351" s="85">
        <f>F352</f>
        <v>25000</v>
      </c>
      <c r="G351" s="9" t="s">
        <v>223</v>
      </c>
      <c r="I351" s="85"/>
    </row>
    <row r="352" spans="3:9" x14ac:dyDescent="0.3">
      <c r="C352" s="1" t="s">
        <v>112</v>
      </c>
      <c r="E352" s="1" t="s">
        <v>222</v>
      </c>
      <c r="F352" s="84">
        <v>25000</v>
      </c>
      <c r="G352" s="1" t="s">
        <v>223</v>
      </c>
    </row>
    <row r="353" spans="2:9" x14ac:dyDescent="0.3">
      <c r="D353" s="1" t="s">
        <v>496</v>
      </c>
    </row>
    <row r="354" spans="2:9" x14ac:dyDescent="0.3">
      <c r="D354" s="1" t="s">
        <v>497</v>
      </c>
    </row>
    <row r="357" spans="2:9" s="9" customFormat="1" x14ac:dyDescent="0.3">
      <c r="C357" s="9" t="s">
        <v>21</v>
      </c>
      <c r="E357" s="9" t="s">
        <v>59</v>
      </c>
      <c r="F357" s="85">
        <f>F358</f>
        <v>15000</v>
      </c>
      <c r="G357" s="9" t="s">
        <v>223</v>
      </c>
      <c r="I357" s="85"/>
    </row>
    <row r="358" spans="2:9" x14ac:dyDescent="0.3">
      <c r="C358" s="1" t="s">
        <v>197</v>
      </c>
      <c r="E358" s="1" t="s">
        <v>222</v>
      </c>
      <c r="F358" s="84">
        <v>15000</v>
      </c>
      <c r="G358" s="1" t="s">
        <v>223</v>
      </c>
    </row>
    <row r="359" spans="2:9" x14ac:dyDescent="0.3">
      <c r="D359" s="1" t="s">
        <v>288</v>
      </c>
    </row>
    <row r="360" spans="2:9" s="9" customFormat="1" x14ac:dyDescent="0.3">
      <c r="B360" s="9" t="s">
        <v>27</v>
      </c>
      <c r="E360" s="9" t="s">
        <v>59</v>
      </c>
      <c r="F360" s="85">
        <f>F361</f>
        <v>24300</v>
      </c>
      <c r="G360" s="9" t="s">
        <v>223</v>
      </c>
      <c r="I360" s="85"/>
    </row>
    <row r="361" spans="2:9" s="9" customFormat="1" x14ac:dyDescent="0.3">
      <c r="C361" s="9" t="s">
        <v>28</v>
      </c>
      <c r="E361" s="9" t="s">
        <v>59</v>
      </c>
      <c r="F361" s="85">
        <f>F363</f>
        <v>24300</v>
      </c>
      <c r="G361" s="9" t="s">
        <v>223</v>
      </c>
      <c r="I361" s="85"/>
    </row>
    <row r="362" spans="2:9" x14ac:dyDescent="0.3">
      <c r="C362" s="1" t="s">
        <v>29</v>
      </c>
    </row>
    <row r="363" spans="2:9" x14ac:dyDescent="0.3">
      <c r="C363" s="18" t="s">
        <v>294</v>
      </c>
      <c r="E363" s="1" t="s">
        <v>222</v>
      </c>
      <c r="F363" s="84">
        <f>F365+F366</f>
        <v>24300</v>
      </c>
      <c r="G363" s="1" t="s">
        <v>223</v>
      </c>
    </row>
    <row r="364" spans="2:9" x14ac:dyDescent="0.3">
      <c r="D364" s="1" t="s">
        <v>498</v>
      </c>
    </row>
    <row r="365" spans="2:9" x14ac:dyDescent="0.3">
      <c r="D365" s="284" t="s">
        <v>499</v>
      </c>
      <c r="F365" s="84">
        <v>21000</v>
      </c>
      <c r="G365" s="1" t="s">
        <v>223</v>
      </c>
    </row>
    <row r="366" spans="2:9" x14ac:dyDescent="0.3">
      <c r="D366" s="284" t="s">
        <v>500</v>
      </c>
      <c r="F366" s="84">
        <v>3300</v>
      </c>
      <c r="G366" s="1" t="s">
        <v>223</v>
      </c>
    </row>
    <row r="367" spans="2:9" x14ac:dyDescent="0.3">
      <c r="D367" s="1" t="s">
        <v>295</v>
      </c>
    </row>
    <row r="368" spans="2:9" x14ac:dyDescent="0.3">
      <c r="D368" s="1" t="s">
        <v>296</v>
      </c>
    </row>
    <row r="369" spans="4:4" x14ac:dyDescent="0.3">
      <c r="D369" s="1" t="s">
        <v>305</v>
      </c>
    </row>
    <row r="411" spans="1:9" s="340" customFormat="1" ht="57" x14ac:dyDescent="0.8">
      <c r="A411" s="368" t="s">
        <v>75</v>
      </c>
      <c r="B411" s="368"/>
      <c r="C411" s="368"/>
      <c r="D411" s="368"/>
      <c r="E411" s="368"/>
      <c r="F411" s="368"/>
      <c r="G411" s="368"/>
      <c r="I411" s="341"/>
    </row>
    <row r="435" spans="1:9" s="9" customFormat="1" x14ac:dyDescent="0.3">
      <c r="A435" s="362" t="s">
        <v>144</v>
      </c>
      <c r="B435" s="362"/>
      <c r="C435" s="362"/>
      <c r="D435" s="362"/>
      <c r="E435" s="362"/>
      <c r="F435" s="362"/>
      <c r="G435" s="362"/>
      <c r="I435" s="85"/>
    </row>
    <row r="436" spans="1:9" s="9" customFormat="1" x14ac:dyDescent="0.3">
      <c r="A436" s="9" t="s">
        <v>145</v>
      </c>
      <c r="E436" s="9" t="s">
        <v>59</v>
      </c>
      <c r="F436" s="85">
        <f>F437+F449</f>
        <v>3130000</v>
      </c>
      <c r="G436" s="9" t="s">
        <v>223</v>
      </c>
      <c r="I436" s="85"/>
    </row>
    <row r="437" spans="1:9" s="9" customFormat="1" x14ac:dyDescent="0.3">
      <c r="B437" s="9" t="s">
        <v>194</v>
      </c>
      <c r="E437" s="9" t="s">
        <v>59</v>
      </c>
      <c r="F437" s="85">
        <f>F438+F442</f>
        <v>560000</v>
      </c>
      <c r="G437" s="9" t="s">
        <v>223</v>
      </c>
      <c r="I437" s="85"/>
    </row>
    <row r="438" spans="1:9" s="9" customFormat="1" x14ac:dyDescent="0.3">
      <c r="C438" s="9" t="s">
        <v>18</v>
      </c>
      <c r="E438" s="9" t="s">
        <v>59</v>
      </c>
      <c r="F438" s="85">
        <f>F439</f>
        <v>400000</v>
      </c>
      <c r="G438" s="9" t="s">
        <v>223</v>
      </c>
      <c r="I438" s="85"/>
    </row>
    <row r="439" spans="1:9" x14ac:dyDescent="0.3">
      <c r="C439" s="1" t="s">
        <v>19</v>
      </c>
      <c r="E439" s="1" t="s">
        <v>222</v>
      </c>
      <c r="F439" s="84">
        <v>400000</v>
      </c>
      <c r="G439" s="1" t="s">
        <v>223</v>
      </c>
    </row>
    <row r="440" spans="1:9" x14ac:dyDescent="0.3">
      <c r="D440" s="1" t="s">
        <v>501</v>
      </c>
    </row>
    <row r="441" spans="1:9" x14ac:dyDescent="0.3">
      <c r="D441" s="1" t="s">
        <v>502</v>
      </c>
    </row>
    <row r="442" spans="1:9" s="9" customFormat="1" x14ac:dyDescent="0.3">
      <c r="C442" s="9" t="s">
        <v>20</v>
      </c>
      <c r="E442" s="9" t="s">
        <v>59</v>
      </c>
      <c r="F442" s="85">
        <f>F443+F446</f>
        <v>160000</v>
      </c>
      <c r="G442" s="9" t="s">
        <v>223</v>
      </c>
      <c r="I442" s="85"/>
    </row>
    <row r="443" spans="1:9" x14ac:dyDescent="0.3">
      <c r="C443" s="1" t="s">
        <v>129</v>
      </c>
      <c r="E443" s="1" t="s">
        <v>222</v>
      </c>
      <c r="F443" s="84">
        <v>60000</v>
      </c>
      <c r="G443" s="1" t="s">
        <v>223</v>
      </c>
    </row>
    <row r="444" spans="1:9" x14ac:dyDescent="0.3">
      <c r="D444" s="1" t="s">
        <v>503</v>
      </c>
    </row>
    <row r="445" spans="1:9" x14ac:dyDescent="0.3">
      <c r="D445" s="1" t="s">
        <v>504</v>
      </c>
    </row>
    <row r="446" spans="1:9" x14ac:dyDescent="0.3">
      <c r="C446" s="1" t="s">
        <v>146</v>
      </c>
      <c r="E446" s="1" t="s">
        <v>222</v>
      </c>
      <c r="F446" s="84">
        <v>100000</v>
      </c>
      <c r="G446" s="1" t="s">
        <v>223</v>
      </c>
    </row>
    <row r="447" spans="1:9" x14ac:dyDescent="0.3">
      <c r="D447" s="1" t="s">
        <v>505</v>
      </c>
    </row>
    <row r="448" spans="1:9" x14ac:dyDescent="0.3">
      <c r="D448" s="1" t="s">
        <v>497</v>
      </c>
    </row>
    <row r="449" spans="2:9" s="9" customFormat="1" x14ac:dyDescent="0.3">
      <c r="B449" s="9" t="s">
        <v>33</v>
      </c>
      <c r="E449" s="9" t="s">
        <v>59</v>
      </c>
      <c r="F449" s="85">
        <f>F450</f>
        <v>2570000</v>
      </c>
      <c r="G449" s="9" t="s">
        <v>223</v>
      </c>
      <c r="I449" s="85"/>
    </row>
    <row r="450" spans="2:9" s="9" customFormat="1" x14ac:dyDescent="0.3">
      <c r="C450" s="9" t="s">
        <v>34</v>
      </c>
      <c r="E450" s="9" t="s">
        <v>59</v>
      </c>
      <c r="F450" s="85">
        <f>F451</f>
        <v>2570000</v>
      </c>
      <c r="G450" s="9" t="s">
        <v>223</v>
      </c>
      <c r="I450" s="85"/>
    </row>
    <row r="451" spans="2:9" x14ac:dyDescent="0.3">
      <c r="C451" s="1" t="s">
        <v>140</v>
      </c>
      <c r="E451" s="1" t="s">
        <v>222</v>
      </c>
      <c r="F451" s="84">
        <f>F453+F454+F455+F456</f>
        <v>2570000</v>
      </c>
      <c r="G451" s="1" t="s">
        <v>223</v>
      </c>
    </row>
    <row r="452" spans="2:9" x14ac:dyDescent="0.3">
      <c r="D452" s="1" t="s">
        <v>506</v>
      </c>
    </row>
    <row r="453" spans="2:9" x14ac:dyDescent="0.3">
      <c r="D453" s="285" t="s">
        <v>507</v>
      </c>
      <c r="E453" s="1" t="s">
        <v>222</v>
      </c>
      <c r="F453" s="84">
        <v>570000</v>
      </c>
      <c r="G453" s="1" t="s">
        <v>223</v>
      </c>
    </row>
    <row r="454" spans="2:9" x14ac:dyDescent="0.3">
      <c r="D454" s="285" t="s">
        <v>681</v>
      </c>
      <c r="E454" s="1" t="s">
        <v>222</v>
      </c>
      <c r="F454" s="84">
        <v>550000</v>
      </c>
      <c r="G454" s="1" t="s">
        <v>223</v>
      </c>
    </row>
    <row r="455" spans="2:9" x14ac:dyDescent="0.3">
      <c r="D455" s="285" t="s">
        <v>508</v>
      </c>
      <c r="E455" s="1" t="s">
        <v>222</v>
      </c>
      <c r="F455" s="84">
        <v>970000</v>
      </c>
      <c r="G455" s="1" t="s">
        <v>223</v>
      </c>
    </row>
    <row r="456" spans="2:9" x14ac:dyDescent="0.3">
      <c r="D456" s="285" t="s">
        <v>509</v>
      </c>
      <c r="E456" s="1" t="s">
        <v>222</v>
      </c>
      <c r="F456" s="84">
        <v>480000</v>
      </c>
      <c r="G456" s="1" t="s">
        <v>223</v>
      </c>
    </row>
    <row r="475" spans="1:9" s="9" customFormat="1" x14ac:dyDescent="0.3">
      <c r="A475" s="362" t="s">
        <v>153</v>
      </c>
      <c r="B475" s="362"/>
      <c r="C475" s="362"/>
      <c r="D475" s="362"/>
      <c r="E475" s="362"/>
      <c r="F475" s="362"/>
      <c r="G475" s="362"/>
      <c r="I475" s="85"/>
    </row>
    <row r="476" spans="1:9" s="9" customFormat="1" x14ac:dyDescent="0.3">
      <c r="A476" s="9" t="s">
        <v>154</v>
      </c>
      <c r="E476" s="9" t="s">
        <v>59</v>
      </c>
      <c r="F476" s="85">
        <f>F477+F489+F501</f>
        <v>1659300</v>
      </c>
      <c r="G476" s="9" t="s">
        <v>223</v>
      </c>
      <c r="I476" s="85"/>
    </row>
    <row r="477" spans="1:9" s="9" customFormat="1" x14ac:dyDescent="0.3">
      <c r="B477" s="9" t="s">
        <v>8</v>
      </c>
      <c r="E477" s="9" t="s">
        <v>59</v>
      </c>
      <c r="F477" s="85">
        <f>F478</f>
        <v>1374000</v>
      </c>
      <c r="G477" s="9" t="s">
        <v>223</v>
      </c>
      <c r="I477" s="85"/>
    </row>
    <row r="478" spans="1:9" s="9" customFormat="1" x14ac:dyDescent="0.3">
      <c r="C478" s="9" t="s">
        <v>11</v>
      </c>
      <c r="E478" s="9" t="s">
        <v>59</v>
      </c>
      <c r="F478" s="85">
        <f>F479+F481+F483+F485+F487</f>
        <v>1374000</v>
      </c>
      <c r="G478" s="9" t="s">
        <v>223</v>
      </c>
      <c r="I478" s="85"/>
    </row>
    <row r="479" spans="1:9" x14ac:dyDescent="0.3">
      <c r="C479" s="1" t="s">
        <v>12</v>
      </c>
      <c r="E479" s="1" t="s">
        <v>222</v>
      </c>
      <c r="F479" s="84">
        <v>744000</v>
      </c>
      <c r="G479" s="1" t="s">
        <v>223</v>
      </c>
    </row>
    <row r="480" spans="1:9" x14ac:dyDescent="0.3">
      <c r="D480" s="1" t="s">
        <v>672</v>
      </c>
    </row>
    <row r="481" spans="2:9" x14ac:dyDescent="0.3">
      <c r="C481" s="1" t="s">
        <v>179</v>
      </c>
      <c r="E481" s="1" t="s">
        <v>222</v>
      </c>
      <c r="F481" s="84">
        <v>12000</v>
      </c>
      <c r="G481" s="1" t="s">
        <v>223</v>
      </c>
    </row>
    <row r="482" spans="2:9" x14ac:dyDescent="0.3">
      <c r="D482" s="1" t="s">
        <v>269</v>
      </c>
    </row>
    <row r="483" spans="2:9" x14ac:dyDescent="0.3">
      <c r="C483" s="1" t="s">
        <v>13</v>
      </c>
      <c r="E483" s="1" t="s">
        <v>222</v>
      </c>
      <c r="F483" s="84">
        <v>42000</v>
      </c>
      <c r="G483" s="1" t="s">
        <v>223</v>
      </c>
    </row>
    <row r="484" spans="2:9" x14ac:dyDescent="0.3">
      <c r="D484" s="1" t="s">
        <v>484</v>
      </c>
    </row>
    <row r="485" spans="2:9" x14ac:dyDescent="0.3">
      <c r="C485" s="1" t="s">
        <v>192</v>
      </c>
      <c r="E485" s="1" t="s">
        <v>222</v>
      </c>
      <c r="F485" s="84">
        <v>492000</v>
      </c>
      <c r="G485" s="1" t="s">
        <v>223</v>
      </c>
    </row>
    <row r="486" spans="2:9" x14ac:dyDescent="0.3">
      <c r="D486" s="1" t="s">
        <v>270</v>
      </c>
    </row>
    <row r="487" spans="2:9" x14ac:dyDescent="0.3">
      <c r="C487" s="1" t="s">
        <v>180</v>
      </c>
      <c r="E487" s="1" t="s">
        <v>222</v>
      </c>
      <c r="F487" s="84">
        <v>84000</v>
      </c>
      <c r="G487" s="1" t="s">
        <v>223</v>
      </c>
    </row>
    <row r="488" spans="2:9" x14ac:dyDescent="0.3">
      <c r="D488" s="1" t="s">
        <v>287</v>
      </c>
    </row>
    <row r="489" spans="2:9" s="9" customFormat="1" x14ac:dyDescent="0.3">
      <c r="B489" s="9" t="s">
        <v>194</v>
      </c>
      <c r="E489" s="9" t="s">
        <v>59</v>
      </c>
      <c r="F489" s="85">
        <f>F490+F495</f>
        <v>260000</v>
      </c>
      <c r="G489" s="9" t="s">
        <v>223</v>
      </c>
      <c r="I489" s="85"/>
    </row>
    <row r="490" spans="2:9" s="9" customFormat="1" x14ac:dyDescent="0.3">
      <c r="C490" s="9" t="s">
        <v>3</v>
      </c>
      <c r="E490" s="9" t="s">
        <v>59</v>
      </c>
      <c r="F490" s="85">
        <f>F491+F493</f>
        <v>110000</v>
      </c>
      <c r="G490" s="9" t="s">
        <v>223</v>
      </c>
      <c r="I490" s="85"/>
    </row>
    <row r="491" spans="2:9" x14ac:dyDescent="0.3">
      <c r="C491" s="1" t="s">
        <v>256</v>
      </c>
      <c r="E491" s="1" t="s">
        <v>222</v>
      </c>
      <c r="F491" s="84">
        <v>100000</v>
      </c>
      <c r="G491" s="1" t="s">
        <v>223</v>
      </c>
    </row>
    <row r="492" spans="2:9" x14ac:dyDescent="0.3">
      <c r="D492" s="1" t="s">
        <v>293</v>
      </c>
    </row>
    <row r="493" spans="2:9" x14ac:dyDescent="0.3">
      <c r="C493" s="1" t="s">
        <v>106</v>
      </c>
      <c r="E493" s="1" t="s">
        <v>222</v>
      </c>
      <c r="F493" s="84">
        <v>10000</v>
      </c>
      <c r="G493" s="1" t="s">
        <v>223</v>
      </c>
    </row>
    <row r="494" spans="2:9" x14ac:dyDescent="0.3">
      <c r="D494" s="1" t="s">
        <v>271</v>
      </c>
    </row>
    <row r="495" spans="2:9" s="9" customFormat="1" x14ac:dyDescent="0.3">
      <c r="C495" s="9" t="s">
        <v>18</v>
      </c>
      <c r="E495" s="9" t="s">
        <v>59</v>
      </c>
      <c r="F495" s="85">
        <f>F497</f>
        <v>150000</v>
      </c>
      <c r="G495" s="9" t="s">
        <v>223</v>
      </c>
      <c r="I495" s="85"/>
    </row>
    <row r="496" spans="2:9" x14ac:dyDescent="0.3">
      <c r="C496" s="1" t="s">
        <v>258</v>
      </c>
    </row>
    <row r="497" spans="2:9" x14ac:dyDescent="0.3">
      <c r="C497" s="18" t="s">
        <v>276</v>
      </c>
      <c r="E497" s="1" t="s">
        <v>222</v>
      </c>
      <c r="F497" s="84">
        <v>150000</v>
      </c>
      <c r="G497" s="1" t="s">
        <v>223</v>
      </c>
    </row>
    <row r="498" spans="2:9" x14ac:dyDescent="0.3">
      <c r="D498" s="1" t="s">
        <v>277</v>
      </c>
    </row>
    <row r="499" spans="2:9" x14ac:dyDescent="0.3">
      <c r="D499" s="1" t="s">
        <v>278</v>
      </c>
    </row>
    <row r="500" spans="2:9" x14ac:dyDescent="0.3">
      <c r="D500" s="1" t="s">
        <v>305</v>
      </c>
    </row>
    <row r="501" spans="2:9" s="9" customFormat="1" x14ac:dyDescent="0.3">
      <c r="B501" s="9" t="s">
        <v>27</v>
      </c>
      <c r="E501" s="9" t="s">
        <v>59</v>
      </c>
      <c r="F501" s="85">
        <f>F502</f>
        <v>25300</v>
      </c>
      <c r="G501" s="9" t="s">
        <v>223</v>
      </c>
      <c r="I501" s="85"/>
    </row>
    <row r="502" spans="2:9" s="9" customFormat="1" x14ac:dyDescent="0.3">
      <c r="C502" s="9" t="s">
        <v>28</v>
      </c>
      <c r="E502" s="9" t="s">
        <v>59</v>
      </c>
      <c r="F502" s="85">
        <f>F504</f>
        <v>25300</v>
      </c>
      <c r="G502" s="9" t="s">
        <v>223</v>
      </c>
      <c r="I502" s="85"/>
    </row>
    <row r="503" spans="2:9" x14ac:dyDescent="0.3">
      <c r="C503" s="1" t="s">
        <v>29</v>
      </c>
    </row>
    <row r="504" spans="2:9" x14ac:dyDescent="0.3">
      <c r="C504" s="18" t="s">
        <v>294</v>
      </c>
      <c r="E504" s="1" t="s">
        <v>222</v>
      </c>
      <c r="F504" s="84">
        <f>F506+F507</f>
        <v>25300</v>
      </c>
      <c r="G504" s="1" t="s">
        <v>223</v>
      </c>
    </row>
    <row r="505" spans="2:9" x14ac:dyDescent="0.3">
      <c r="D505" s="1" t="s">
        <v>498</v>
      </c>
    </row>
    <row r="506" spans="2:9" x14ac:dyDescent="0.3">
      <c r="D506" s="284" t="s">
        <v>550</v>
      </c>
      <c r="F506" s="84">
        <v>22000</v>
      </c>
      <c r="G506" s="1" t="s">
        <v>223</v>
      </c>
    </row>
    <row r="507" spans="2:9" x14ac:dyDescent="0.3">
      <c r="D507" s="284" t="s">
        <v>500</v>
      </c>
      <c r="F507" s="84">
        <v>3300</v>
      </c>
      <c r="G507" s="1" t="s">
        <v>223</v>
      </c>
    </row>
    <row r="508" spans="2:9" x14ac:dyDescent="0.3">
      <c r="D508" s="1" t="s">
        <v>295</v>
      </c>
    </row>
    <row r="509" spans="2:9" x14ac:dyDescent="0.3">
      <c r="D509" s="1" t="s">
        <v>296</v>
      </c>
    </row>
    <row r="510" spans="2:9" x14ac:dyDescent="0.3">
      <c r="D510" s="1" t="s">
        <v>305</v>
      </c>
    </row>
    <row r="529" spans="1:9" s="340" customFormat="1" ht="57" x14ac:dyDescent="0.8">
      <c r="A529" s="368" t="s">
        <v>682</v>
      </c>
      <c r="B529" s="368"/>
      <c r="C529" s="368"/>
      <c r="D529" s="368"/>
      <c r="E529" s="368"/>
      <c r="F529" s="368"/>
      <c r="G529" s="368"/>
      <c r="I529" s="341"/>
    </row>
    <row r="553" spans="1:9" s="9" customFormat="1" x14ac:dyDescent="0.3">
      <c r="A553" s="362" t="s">
        <v>134</v>
      </c>
      <c r="B553" s="362"/>
      <c r="C553" s="362"/>
      <c r="D553" s="362"/>
      <c r="E553" s="362"/>
      <c r="F553" s="362"/>
      <c r="G553" s="362"/>
      <c r="I553" s="85"/>
    </row>
    <row r="554" spans="1:9" s="9" customFormat="1" x14ac:dyDescent="0.3">
      <c r="A554" s="9" t="s">
        <v>135</v>
      </c>
      <c r="E554" s="9" t="s">
        <v>59</v>
      </c>
      <c r="F554" s="85">
        <f>F555+F565+F597</f>
        <v>1772000</v>
      </c>
      <c r="G554" s="9" t="s">
        <v>223</v>
      </c>
      <c r="I554" s="85"/>
    </row>
    <row r="555" spans="1:9" s="9" customFormat="1" x14ac:dyDescent="0.3">
      <c r="B555" s="9" t="s">
        <v>8</v>
      </c>
      <c r="E555" s="9" t="s">
        <v>59</v>
      </c>
      <c r="F555" s="85">
        <f>F556</f>
        <v>1053000</v>
      </c>
      <c r="G555" s="9" t="s">
        <v>223</v>
      </c>
      <c r="I555" s="85"/>
    </row>
    <row r="556" spans="1:9" s="9" customFormat="1" x14ac:dyDescent="0.3">
      <c r="C556" s="9" t="s">
        <v>11</v>
      </c>
      <c r="E556" s="9" t="s">
        <v>59</v>
      </c>
      <c r="F556" s="85">
        <f>F557+F559+F561+F563</f>
        <v>1053000</v>
      </c>
      <c r="G556" s="9" t="s">
        <v>223</v>
      </c>
      <c r="I556" s="85"/>
    </row>
    <row r="557" spans="1:9" x14ac:dyDescent="0.3">
      <c r="C557" s="1" t="s">
        <v>12</v>
      </c>
      <c r="E557" s="1" t="s">
        <v>222</v>
      </c>
      <c r="F557" s="84">
        <v>620000</v>
      </c>
      <c r="G557" s="1" t="s">
        <v>223</v>
      </c>
    </row>
    <row r="558" spans="1:9" x14ac:dyDescent="0.3">
      <c r="D558" s="1" t="s">
        <v>672</v>
      </c>
    </row>
    <row r="559" spans="1:9" x14ac:dyDescent="0.3">
      <c r="C559" s="1" t="s">
        <v>13</v>
      </c>
      <c r="E559" s="1" t="s">
        <v>222</v>
      </c>
      <c r="F559" s="84">
        <v>42000</v>
      </c>
      <c r="G559" s="1" t="s">
        <v>223</v>
      </c>
    </row>
    <row r="560" spans="1:9" x14ac:dyDescent="0.3">
      <c r="D560" s="1" t="s">
        <v>484</v>
      </c>
    </row>
    <row r="561" spans="2:9" x14ac:dyDescent="0.3">
      <c r="C561" s="1" t="s">
        <v>192</v>
      </c>
      <c r="E561" s="1" t="s">
        <v>222</v>
      </c>
      <c r="F561" s="84">
        <v>343000</v>
      </c>
      <c r="G561" s="1" t="s">
        <v>223</v>
      </c>
    </row>
    <row r="562" spans="2:9" x14ac:dyDescent="0.3">
      <c r="D562" s="1" t="s">
        <v>673</v>
      </c>
    </row>
    <row r="563" spans="2:9" x14ac:dyDescent="0.3">
      <c r="C563" s="1" t="s">
        <v>180</v>
      </c>
      <c r="E563" s="1" t="s">
        <v>222</v>
      </c>
      <c r="F563" s="84">
        <v>48000</v>
      </c>
      <c r="G563" s="1" t="s">
        <v>223</v>
      </c>
    </row>
    <row r="564" spans="2:9" x14ac:dyDescent="0.3">
      <c r="D564" s="1" t="s">
        <v>287</v>
      </c>
    </row>
    <row r="565" spans="2:9" s="9" customFormat="1" x14ac:dyDescent="0.3">
      <c r="B565" s="9" t="s">
        <v>194</v>
      </c>
      <c r="E565" s="9" t="s">
        <v>59</v>
      </c>
      <c r="F565" s="85">
        <f>F566+F571</f>
        <v>698000</v>
      </c>
      <c r="G565" s="9" t="s">
        <v>223</v>
      </c>
      <c r="I565" s="85"/>
    </row>
    <row r="566" spans="2:9" s="9" customFormat="1" x14ac:dyDescent="0.3">
      <c r="C566" s="9" t="s">
        <v>3</v>
      </c>
      <c r="E566" s="9" t="s">
        <v>59</v>
      </c>
      <c r="F566" s="85">
        <f>F567+F569</f>
        <v>120000</v>
      </c>
      <c r="G566" s="9" t="s">
        <v>223</v>
      </c>
      <c r="I566" s="85"/>
    </row>
    <row r="567" spans="2:9" x14ac:dyDescent="0.3">
      <c r="C567" s="1" t="s">
        <v>256</v>
      </c>
      <c r="E567" s="1" t="s">
        <v>222</v>
      </c>
      <c r="F567" s="84">
        <v>100000</v>
      </c>
      <c r="G567" s="1" t="s">
        <v>223</v>
      </c>
    </row>
    <row r="568" spans="2:9" x14ac:dyDescent="0.3">
      <c r="D568" s="1" t="s">
        <v>293</v>
      </c>
    </row>
    <row r="569" spans="2:9" x14ac:dyDescent="0.3">
      <c r="C569" s="1" t="s">
        <v>106</v>
      </c>
      <c r="E569" s="1" t="s">
        <v>222</v>
      </c>
      <c r="F569" s="84">
        <v>20000</v>
      </c>
      <c r="G569" s="1" t="s">
        <v>223</v>
      </c>
    </row>
    <row r="570" spans="2:9" x14ac:dyDescent="0.3">
      <c r="D570" s="1" t="s">
        <v>271</v>
      </c>
    </row>
    <row r="571" spans="2:9" s="9" customFormat="1" x14ac:dyDescent="0.3">
      <c r="C571" s="9" t="s">
        <v>18</v>
      </c>
      <c r="E571" s="9" t="s">
        <v>59</v>
      </c>
      <c r="F571" s="85">
        <f>F572+F574+F577+F581+F585+F589+F593</f>
        <v>578000</v>
      </c>
      <c r="G571" s="9" t="s">
        <v>223</v>
      </c>
      <c r="I571" s="85"/>
    </row>
    <row r="572" spans="2:9" x14ac:dyDescent="0.3">
      <c r="C572" s="1" t="s">
        <v>109</v>
      </c>
      <c r="E572" s="1" t="s">
        <v>222</v>
      </c>
      <c r="F572" s="84">
        <v>180000</v>
      </c>
      <c r="G572" s="1" t="s">
        <v>223</v>
      </c>
    </row>
    <row r="573" spans="2:9" x14ac:dyDescent="0.3">
      <c r="D573" s="1" t="s">
        <v>317</v>
      </c>
    </row>
    <row r="574" spans="2:9" x14ac:dyDescent="0.3">
      <c r="C574" s="1" t="s">
        <v>110</v>
      </c>
      <c r="E574" s="1" t="s">
        <v>222</v>
      </c>
      <c r="F574" s="84">
        <v>20000</v>
      </c>
      <c r="G574" s="1" t="s">
        <v>223</v>
      </c>
    </row>
    <row r="575" spans="2:9" x14ac:dyDescent="0.3">
      <c r="D575" s="1" t="s">
        <v>318</v>
      </c>
    </row>
    <row r="576" spans="2:9" x14ac:dyDescent="0.3">
      <c r="C576" s="1" t="s">
        <v>258</v>
      </c>
    </row>
    <row r="577" spans="3:7" x14ac:dyDescent="0.3">
      <c r="C577" s="18" t="s">
        <v>276</v>
      </c>
      <c r="E577" s="1" t="s">
        <v>222</v>
      </c>
      <c r="F577" s="84">
        <v>200000</v>
      </c>
      <c r="G577" s="1" t="s">
        <v>223</v>
      </c>
    </row>
    <row r="578" spans="3:7" x14ac:dyDescent="0.3">
      <c r="D578" s="1" t="s">
        <v>277</v>
      </c>
    </row>
    <row r="579" spans="3:7" x14ac:dyDescent="0.3">
      <c r="D579" s="1" t="s">
        <v>278</v>
      </c>
    </row>
    <row r="580" spans="3:7" x14ac:dyDescent="0.3">
      <c r="D580" s="1" t="s">
        <v>305</v>
      </c>
    </row>
    <row r="581" spans="3:7" x14ac:dyDescent="0.3">
      <c r="C581" s="18" t="s">
        <v>510</v>
      </c>
      <c r="E581" s="1" t="s">
        <v>222</v>
      </c>
      <c r="F581" s="84">
        <v>100000</v>
      </c>
      <c r="G581" s="1" t="s">
        <v>223</v>
      </c>
    </row>
    <row r="582" spans="3:7" x14ac:dyDescent="0.3">
      <c r="D582" s="1" t="s">
        <v>321</v>
      </c>
    </row>
    <row r="583" spans="3:7" x14ac:dyDescent="0.3">
      <c r="D583" s="1" t="s">
        <v>322</v>
      </c>
    </row>
    <row r="584" spans="3:7" x14ac:dyDescent="0.3">
      <c r="D584" s="1" t="s">
        <v>309</v>
      </c>
    </row>
    <row r="585" spans="3:7" x14ac:dyDescent="0.3">
      <c r="C585" s="18" t="s">
        <v>511</v>
      </c>
      <c r="E585" s="1" t="s">
        <v>222</v>
      </c>
      <c r="F585" s="84">
        <v>10000</v>
      </c>
      <c r="G585" s="1" t="s">
        <v>223</v>
      </c>
    </row>
    <row r="586" spans="3:7" x14ac:dyDescent="0.3">
      <c r="D586" s="1" t="s">
        <v>323</v>
      </c>
    </row>
    <row r="587" spans="3:7" x14ac:dyDescent="0.3">
      <c r="D587" s="1" t="s">
        <v>324</v>
      </c>
    </row>
    <row r="588" spans="3:7" x14ac:dyDescent="0.3">
      <c r="D588" s="1" t="s">
        <v>309</v>
      </c>
    </row>
    <row r="589" spans="3:7" x14ac:dyDescent="0.3">
      <c r="C589" s="18" t="s">
        <v>551</v>
      </c>
      <c r="E589" s="1" t="s">
        <v>222</v>
      </c>
      <c r="F589" s="84">
        <v>43000</v>
      </c>
      <c r="G589" s="1" t="s">
        <v>223</v>
      </c>
    </row>
    <row r="590" spans="3:7" x14ac:dyDescent="0.3">
      <c r="D590" s="1" t="s">
        <v>280</v>
      </c>
    </row>
    <row r="591" spans="3:7" x14ac:dyDescent="0.3">
      <c r="D591" s="1" t="s">
        <v>283</v>
      </c>
    </row>
    <row r="592" spans="3:7" x14ac:dyDescent="0.3">
      <c r="D592" s="1" t="s">
        <v>309</v>
      </c>
    </row>
    <row r="593" spans="1:9" x14ac:dyDescent="0.3">
      <c r="C593" s="18" t="s">
        <v>512</v>
      </c>
      <c r="E593" s="1" t="s">
        <v>222</v>
      </c>
      <c r="F593" s="84">
        <v>25000</v>
      </c>
      <c r="G593" s="1" t="s">
        <v>223</v>
      </c>
    </row>
    <row r="594" spans="1:9" x14ac:dyDescent="0.3">
      <c r="D594" s="1" t="s">
        <v>280</v>
      </c>
    </row>
    <row r="595" spans="1:9" x14ac:dyDescent="0.3">
      <c r="D595" s="1" t="s">
        <v>283</v>
      </c>
    </row>
    <row r="596" spans="1:9" x14ac:dyDescent="0.3">
      <c r="D596" s="1" t="s">
        <v>309</v>
      </c>
    </row>
    <row r="597" spans="1:9" s="9" customFormat="1" x14ac:dyDescent="0.3">
      <c r="B597" s="9" t="s">
        <v>27</v>
      </c>
      <c r="E597" s="9" t="s">
        <v>59</v>
      </c>
      <c r="F597" s="85">
        <f>F598</f>
        <v>21000</v>
      </c>
      <c r="G597" s="9" t="s">
        <v>223</v>
      </c>
      <c r="I597" s="85"/>
    </row>
    <row r="598" spans="1:9" s="9" customFormat="1" x14ac:dyDescent="0.3">
      <c r="C598" s="9" t="s">
        <v>28</v>
      </c>
      <c r="E598" s="9" t="s">
        <v>59</v>
      </c>
      <c r="F598" s="85">
        <f>F600</f>
        <v>21000</v>
      </c>
      <c r="G598" s="9" t="s">
        <v>223</v>
      </c>
      <c r="I598" s="85"/>
    </row>
    <row r="599" spans="1:9" x14ac:dyDescent="0.3">
      <c r="C599" s="1" t="s">
        <v>29</v>
      </c>
    </row>
    <row r="600" spans="1:9" x14ac:dyDescent="0.3">
      <c r="C600" s="18" t="s">
        <v>294</v>
      </c>
      <c r="E600" s="1" t="s">
        <v>222</v>
      </c>
      <c r="F600" s="84">
        <v>21000</v>
      </c>
      <c r="G600" s="1" t="s">
        <v>223</v>
      </c>
    </row>
    <row r="601" spans="1:9" x14ac:dyDescent="0.3">
      <c r="D601" s="1" t="s">
        <v>513</v>
      </c>
      <c r="F601" s="84">
        <v>21000</v>
      </c>
      <c r="G601" s="1" t="s">
        <v>223</v>
      </c>
    </row>
    <row r="602" spans="1:9" x14ac:dyDescent="0.3">
      <c r="D602" s="1" t="s">
        <v>295</v>
      </c>
    </row>
    <row r="603" spans="1:9" x14ac:dyDescent="0.3">
      <c r="D603" s="1" t="s">
        <v>296</v>
      </c>
    </row>
    <row r="604" spans="1:9" x14ac:dyDescent="0.3">
      <c r="D604" s="1" t="s">
        <v>305</v>
      </c>
    </row>
    <row r="606" spans="1:9" s="9" customFormat="1" x14ac:dyDescent="0.3">
      <c r="A606" s="9" t="s">
        <v>514</v>
      </c>
      <c r="E606" s="9" t="s">
        <v>59</v>
      </c>
      <c r="F606" s="85">
        <f>F607+F617+F653</f>
        <v>7252960</v>
      </c>
      <c r="G606" s="9" t="s">
        <v>223</v>
      </c>
      <c r="I606" s="85"/>
    </row>
    <row r="607" spans="1:9" s="9" customFormat="1" x14ac:dyDescent="0.3">
      <c r="B607" s="9" t="s">
        <v>8</v>
      </c>
      <c r="E607" s="9" t="s">
        <v>59</v>
      </c>
      <c r="F607" s="85">
        <f>F608</f>
        <v>1541000</v>
      </c>
      <c r="G607" s="9" t="s">
        <v>223</v>
      </c>
      <c r="I607" s="85"/>
    </row>
    <row r="608" spans="1:9" s="9" customFormat="1" x14ac:dyDescent="0.3">
      <c r="C608" s="9" t="s">
        <v>11</v>
      </c>
      <c r="E608" s="9" t="s">
        <v>59</v>
      </c>
      <c r="F608" s="85">
        <f>F609+F611+F613+F615</f>
        <v>1541000</v>
      </c>
      <c r="G608" s="9" t="s">
        <v>223</v>
      </c>
      <c r="I608" s="85"/>
    </row>
    <row r="609" spans="2:9" x14ac:dyDescent="0.3">
      <c r="C609" s="1" t="s">
        <v>12</v>
      </c>
      <c r="E609" s="1" t="s">
        <v>222</v>
      </c>
      <c r="F609" s="84">
        <v>1243000</v>
      </c>
      <c r="G609" s="1" t="s">
        <v>223</v>
      </c>
    </row>
    <row r="610" spans="2:9" x14ac:dyDescent="0.3">
      <c r="D610" s="1" t="s">
        <v>672</v>
      </c>
    </row>
    <row r="611" spans="2:9" x14ac:dyDescent="0.3">
      <c r="C611" s="1" t="s">
        <v>515</v>
      </c>
      <c r="E611" s="1" t="s">
        <v>222</v>
      </c>
      <c r="F611" s="84">
        <v>56000</v>
      </c>
      <c r="G611" s="1" t="s">
        <v>223</v>
      </c>
    </row>
    <row r="612" spans="2:9" x14ac:dyDescent="0.3">
      <c r="D612" s="1" t="s">
        <v>683</v>
      </c>
    </row>
    <row r="613" spans="2:9" x14ac:dyDescent="0.3">
      <c r="C613" s="1" t="s">
        <v>192</v>
      </c>
      <c r="E613" s="1" t="s">
        <v>222</v>
      </c>
      <c r="F613" s="84">
        <v>240000</v>
      </c>
      <c r="G613" s="1" t="s">
        <v>223</v>
      </c>
    </row>
    <row r="614" spans="2:9" x14ac:dyDescent="0.3">
      <c r="D614" s="1" t="s">
        <v>673</v>
      </c>
    </row>
    <row r="615" spans="2:9" x14ac:dyDescent="0.3">
      <c r="C615" s="1" t="s">
        <v>180</v>
      </c>
      <c r="E615" s="1" t="s">
        <v>222</v>
      </c>
      <c r="F615" s="84">
        <v>2000</v>
      </c>
      <c r="G615" s="1" t="s">
        <v>223</v>
      </c>
    </row>
    <row r="616" spans="2:9" x14ac:dyDescent="0.3">
      <c r="D616" s="1" t="s">
        <v>287</v>
      </c>
    </row>
    <row r="617" spans="2:9" s="9" customFormat="1" x14ac:dyDescent="0.3">
      <c r="B617" s="9" t="s">
        <v>194</v>
      </c>
      <c r="E617" s="9" t="s">
        <v>59</v>
      </c>
      <c r="F617" s="85">
        <f>F618+F621+F640+F650</f>
        <v>2951960</v>
      </c>
      <c r="G617" s="9" t="s">
        <v>223</v>
      </c>
      <c r="I617" s="85"/>
    </row>
    <row r="618" spans="2:9" s="9" customFormat="1" x14ac:dyDescent="0.3">
      <c r="C618" s="9" t="s">
        <v>3</v>
      </c>
      <c r="E618" s="9" t="s">
        <v>59</v>
      </c>
      <c r="F618" s="85">
        <f>F619</f>
        <v>110000</v>
      </c>
      <c r="G618" s="9" t="s">
        <v>223</v>
      </c>
      <c r="I618" s="85"/>
    </row>
    <row r="619" spans="2:9" x14ac:dyDescent="0.3">
      <c r="C619" s="1" t="s">
        <v>17</v>
      </c>
      <c r="E619" s="1" t="s">
        <v>222</v>
      </c>
      <c r="F619" s="84">
        <v>110000</v>
      </c>
      <c r="G619" s="1" t="s">
        <v>223</v>
      </c>
    </row>
    <row r="620" spans="2:9" x14ac:dyDescent="0.3">
      <c r="D620" s="1" t="s">
        <v>516</v>
      </c>
    </row>
    <row r="621" spans="2:9" s="9" customFormat="1" x14ac:dyDescent="0.3">
      <c r="C621" s="9" t="s">
        <v>18</v>
      </c>
      <c r="E621" s="9" t="s">
        <v>59</v>
      </c>
      <c r="F621" s="85">
        <f>F623+F626+F629+F633+F637</f>
        <v>1239800</v>
      </c>
      <c r="G621" s="9" t="s">
        <v>223</v>
      </c>
      <c r="I621" s="85"/>
    </row>
    <row r="622" spans="2:9" x14ac:dyDescent="0.3">
      <c r="C622" s="1" t="s">
        <v>258</v>
      </c>
    </row>
    <row r="623" spans="2:9" x14ac:dyDescent="0.3">
      <c r="C623" s="18" t="s">
        <v>517</v>
      </c>
      <c r="E623" s="1" t="s">
        <v>222</v>
      </c>
      <c r="F623" s="84">
        <v>1029300</v>
      </c>
      <c r="G623" s="1" t="s">
        <v>223</v>
      </c>
    </row>
    <row r="624" spans="2:9" x14ac:dyDescent="0.3">
      <c r="D624" s="1" t="s">
        <v>518</v>
      </c>
    </row>
    <row r="625" spans="3:9" x14ac:dyDescent="0.3">
      <c r="D625" s="1" t="s">
        <v>309</v>
      </c>
    </row>
    <row r="626" spans="3:9" x14ac:dyDescent="0.3">
      <c r="C626" s="18" t="s">
        <v>519</v>
      </c>
      <c r="E626" s="1" t="s">
        <v>222</v>
      </c>
      <c r="F626" s="84">
        <v>10500</v>
      </c>
      <c r="G626" s="1" t="s">
        <v>223</v>
      </c>
    </row>
    <row r="627" spans="3:9" x14ac:dyDescent="0.3">
      <c r="D627" s="1" t="s">
        <v>335</v>
      </c>
    </row>
    <row r="628" spans="3:9" x14ac:dyDescent="0.3">
      <c r="D628" s="1" t="s">
        <v>336</v>
      </c>
    </row>
    <row r="629" spans="3:9" x14ac:dyDescent="0.3">
      <c r="C629" s="18" t="s">
        <v>520</v>
      </c>
      <c r="E629" s="1" t="s">
        <v>222</v>
      </c>
      <c r="F629" s="84">
        <v>23000</v>
      </c>
      <c r="G629" s="1" t="s">
        <v>223</v>
      </c>
    </row>
    <row r="630" spans="3:9" x14ac:dyDescent="0.3">
      <c r="D630" s="1" t="s">
        <v>521</v>
      </c>
    </row>
    <row r="631" spans="3:9" x14ac:dyDescent="0.3">
      <c r="D631" s="1" t="s">
        <v>522</v>
      </c>
    </row>
    <row r="632" spans="3:9" x14ac:dyDescent="0.3">
      <c r="D632" s="1" t="s">
        <v>309</v>
      </c>
    </row>
    <row r="633" spans="3:9" x14ac:dyDescent="0.3">
      <c r="C633" s="18" t="s">
        <v>523</v>
      </c>
      <c r="E633" s="1" t="s">
        <v>222</v>
      </c>
      <c r="F633" s="84">
        <v>27000</v>
      </c>
      <c r="G633" s="1" t="s">
        <v>223</v>
      </c>
    </row>
    <row r="634" spans="3:9" x14ac:dyDescent="0.3">
      <c r="D634" s="1" t="s">
        <v>280</v>
      </c>
    </row>
    <row r="635" spans="3:9" x14ac:dyDescent="0.3">
      <c r="D635" s="1" t="s">
        <v>283</v>
      </c>
    </row>
    <row r="636" spans="3:9" x14ac:dyDescent="0.3">
      <c r="D636" s="1" t="s">
        <v>309</v>
      </c>
    </row>
    <row r="637" spans="3:9" x14ac:dyDescent="0.3">
      <c r="C637" s="1" t="s">
        <v>19</v>
      </c>
      <c r="E637" s="1" t="s">
        <v>222</v>
      </c>
      <c r="F637" s="84">
        <v>150000</v>
      </c>
      <c r="G637" s="1" t="s">
        <v>223</v>
      </c>
    </row>
    <row r="638" spans="3:9" x14ac:dyDescent="0.3">
      <c r="D638" s="1" t="s">
        <v>501</v>
      </c>
    </row>
    <row r="639" spans="3:9" x14ac:dyDescent="0.3">
      <c r="D639" s="1" t="s">
        <v>524</v>
      </c>
    </row>
    <row r="640" spans="3:9" s="9" customFormat="1" x14ac:dyDescent="0.3">
      <c r="C640" s="9" t="s">
        <v>20</v>
      </c>
      <c r="E640" s="9" t="s">
        <v>59</v>
      </c>
      <c r="F640" s="85">
        <f>F641+F644+F647</f>
        <v>1587160</v>
      </c>
      <c r="G640" s="9" t="s">
        <v>223</v>
      </c>
      <c r="I640" s="85"/>
    </row>
    <row r="641" spans="2:9" x14ac:dyDescent="0.3">
      <c r="C641" s="1" t="s">
        <v>112</v>
      </c>
      <c r="E641" s="1" t="s">
        <v>222</v>
      </c>
      <c r="F641" s="84">
        <v>10000</v>
      </c>
      <c r="G641" s="1" t="s">
        <v>223</v>
      </c>
    </row>
    <row r="642" spans="2:9" x14ac:dyDescent="0.3">
      <c r="D642" s="1" t="s">
        <v>496</v>
      </c>
    </row>
    <row r="643" spans="2:9" x14ac:dyDescent="0.3">
      <c r="D643" s="1" t="s">
        <v>497</v>
      </c>
    </row>
    <row r="644" spans="2:9" x14ac:dyDescent="0.3">
      <c r="C644" s="1" t="s">
        <v>113</v>
      </c>
      <c r="E644" s="1" t="s">
        <v>222</v>
      </c>
      <c r="F644" s="84">
        <v>45000</v>
      </c>
      <c r="G644" s="1" t="s">
        <v>223</v>
      </c>
    </row>
    <row r="645" spans="2:9" x14ac:dyDescent="0.3">
      <c r="D645" s="1" t="s">
        <v>525</v>
      </c>
    </row>
    <row r="646" spans="2:9" x14ac:dyDescent="0.3">
      <c r="D646" s="1" t="s">
        <v>497</v>
      </c>
    </row>
    <row r="647" spans="2:9" x14ac:dyDescent="0.3">
      <c r="C647" s="1" t="s">
        <v>136</v>
      </c>
      <c r="E647" s="1" t="s">
        <v>222</v>
      </c>
      <c r="F647" s="84">
        <v>1532160</v>
      </c>
      <c r="G647" s="1" t="s">
        <v>223</v>
      </c>
    </row>
    <row r="648" spans="2:9" x14ac:dyDescent="0.3">
      <c r="D648" s="1" t="s">
        <v>526</v>
      </c>
    </row>
    <row r="649" spans="2:9" x14ac:dyDescent="0.3">
      <c r="D649" s="1" t="s">
        <v>497</v>
      </c>
    </row>
    <row r="650" spans="2:9" s="9" customFormat="1" x14ac:dyDescent="0.3">
      <c r="C650" s="9" t="s">
        <v>21</v>
      </c>
      <c r="E650" s="9" t="s">
        <v>59</v>
      </c>
      <c r="F650" s="85">
        <f>F651</f>
        <v>15000</v>
      </c>
      <c r="G650" s="9" t="s">
        <v>223</v>
      </c>
      <c r="I650" s="85"/>
    </row>
    <row r="651" spans="2:9" x14ac:dyDescent="0.3">
      <c r="C651" s="1" t="s">
        <v>22</v>
      </c>
      <c r="E651" s="1" t="s">
        <v>222</v>
      </c>
      <c r="F651" s="84">
        <v>15000</v>
      </c>
      <c r="G651" s="1" t="s">
        <v>223</v>
      </c>
    </row>
    <row r="652" spans="2:9" x14ac:dyDescent="0.3">
      <c r="D652" s="1" t="s">
        <v>325</v>
      </c>
    </row>
    <row r="653" spans="2:9" s="9" customFormat="1" x14ac:dyDescent="0.3">
      <c r="B653" s="9" t="s">
        <v>33</v>
      </c>
      <c r="E653" s="9" t="s">
        <v>59</v>
      </c>
      <c r="F653" s="85">
        <f>F654</f>
        <v>2760000</v>
      </c>
      <c r="G653" s="9" t="s">
        <v>223</v>
      </c>
      <c r="I653" s="85"/>
    </row>
    <row r="654" spans="2:9" s="9" customFormat="1" x14ac:dyDescent="0.3">
      <c r="C654" s="9" t="s">
        <v>34</v>
      </c>
      <c r="E654" s="9" t="s">
        <v>59</v>
      </c>
      <c r="F654" s="85">
        <f>F655</f>
        <v>2760000</v>
      </c>
      <c r="G654" s="9" t="s">
        <v>223</v>
      </c>
      <c r="I654" s="85"/>
    </row>
    <row r="655" spans="2:9" x14ac:dyDescent="0.3">
      <c r="C655" s="1" t="s">
        <v>35</v>
      </c>
      <c r="E655" s="1" t="s">
        <v>222</v>
      </c>
      <c r="F655" s="84">
        <v>2760000</v>
      </c>
      <c r="G655" s="1" t="s">
        <v>223</v>
      </c>
    </row>
    <row r="656" spans="2:9" x14ac:dyDescent="0.3">
      <c r="D656" s="1" t="s">
        <v>326</v>
      </c>
    </row>
    <row r="673" spans="1:9" s="9" customFormat="1" x14ac:dyDescent="0.3">
      <c r="A673" s="362" t="s">
        <v>149</v>
      </c>
      <c r="B673" s="362"/>
      <c r="C673" s="362"/>
      <c r="D673" s="362"/>
      <c r="E673" s="362"/>
      <c r="F673" s="362"/>
      <c r="G673" s="362"/>
      <c r="I673" s="85"/>
    </row>
    <row r="674" spans="1:9" s="9" customFormat="1" x14ac:dyDescent="0.3">
      <c r="A674" s="9" t="s">
        <v>150</v>
      </c>
      <c r="E674" s="9" t="s">
        <v>59</v>
      </c>
      <c r="F674" s="85">
        <f>F675</f>
        <v>341000</v>
      </c>
      <c r="G674" s="9" t="s">
        <v>223</v>
      </c>
      <c r="I674" s="85"/>
    </row>
    <row r="675" spans="1:9" s="9" customFormat="1" x14ac:dyDescent="0.3">
      <c r="B675" s="9" t="s">
        <v>194</v>
      </c>
      <c r="E675" s="9" t="s">
        <v>59</v>
      </c>
      <c r="F675" s="85">
        <f>F676+F686</f>
        <v>341000</v>
      </c>
      <c r="G675" s="9" t="s">
        <v>223</v>
      </c>
      <c r="I675" s="85"/>
    </row>
    <row r="676" spans="1:9" s="9" customFormat="1" x14ac:dyDescent="0.3">
      <c r="C676" s="9" t="s">
        <v>18</v>
      </c>
      <c r="E676" s="9" t="s">
        <v>59</v>
      </c>
      <c r="F676" s="85">
        <f>F678+F682</f>
        <v>221000</v>
      </c>
      <c r="G676" s="9" t="s">
        <v>223</v>
      </c>
      <c r="I676" s="85"/>
    </row>
    <row r="677" spans="1:9" x14ac:dyDescent="0.3">
      <c r="C677" s="1" t="s">
        <v>258</v>
      </c>
    </row>
    <row r="678" spans="1:9" x14ac:dyDescent="0.3">
      <c r="C678" s="1" t="s">
        <v>327</v>
      </c>
      <c r="E678" s="1" t="s">
        <v>222</v>
      </c>
      <c r="F678" s="84">
        <v>100000</v>
      </c>
      <c r="G678" s="1" t="s">
        <v>223</v>
      </c>
    </row>
    <row r="679" spans="1:9" x14ac:dyDescent="0.3">
      <c r="D679" s="1" t="s">
        <v>335</v>
      </c>
    </row>
    <row r="680" spans="1:9" x14ac:dyDescent="0.3">
      <c r="D680" s="1" t="s">
        <v>336</v>
      </c>
    </row>
    <row r="681" spans="1:9" x14ac:dyDescent="0.3">
      <c r="D681" s="1" t="s">
        <v>309</v>
      </c>
    </row>
    <row r="682" spans="1:9" x14ac:dyDescent="0.3">
      <c r="C682" s="1" t="s">
        <v>328</v>
      </c>
      <c r="E682" s="1" t="s">
        <v>222</v>
      </c>
      <c r="F682" s="84">
        <v>121000</v>
      </c>
      <c r="G682" s="1" t="s">
        <v>223</v>
      </c>
    </row>
    <row r="683" spans="1:9" x14ac:dyDescent="0.3">
      <c r="D683" s="1" t="s">
        <v>527</v>
      </c>
    </row>
    <row r="684" spans="1:9" x14ac:dyDescent="0.3">
      <c r="D684" s="1" t="s">
        <v>528</v>
      </c>
    </row>
    <row r="685" spans="1:9" x14ac:dyDescent="0.3">
      <c r="D685" s="1" t="s">
        <v>305</v>
      </c>
    </row>
    <row r="686" spans="1:9" s="9" customFormat="1" x14ac:dyDescent="0.3">
      <c r="C686" s="9" t="s">
        <v>20</v>
      </c>
      <c r="E686" s="9" t="s">
        <v>222</v>
      </c>
      <c r="F686" s="85">
        <f>F687+F690</f>
        <v>120000</v>
      </c>
      <c r="G686" s="9" t="s">
        <v>223</v>
      </c>
      <c r="I686" s="85"/>
    </row>
    <row r="687" spans="1:9" x14ac:dyDescent="0.3">
      <c r="C687" s="1" t="s">
        <v>151</v>
      </c>
      <c r="E687" s="1" t="s">
        <v>222</v>
      </c>
      <c r="F687" s="84">
        <v>30000</v>
      </c>
      <c r="G687" s="1" t="s">
        <v>223</v>
      </c>
    </row>
    <row r="688" spans="1:9" x14ac:dyDescent="0.3">
      <c r="D688" s="1" t="s">
        <v>684</v>
      </c>
    </row>
    <row r="689" spans="1:9" x14ac:dyDescent="0.3">
      <c r="D689" s="1" t="s">
        <v>497</v>
      </c>
    </row>
    <row r="690" spans="1:9" x14ac:dyDescent="0.3">
      <c r="C690" s="1" t="s">
        <v>152</v>
      </c>
      <c r="E690" s="1" t="s">
        <v>222</v>
      </c>
      <c r="F690" s="84">
        <v>90000</v>
      </c>
      <c r="G690" s="1" t="s">
        <v>223</v>
      </c>
    </row>
    <row r="691" spans="1:9" x14ac:dyDescent="0.3">
      <c r="D691" s="1" t="s">
        <v>685</v>
      </c>
    </row>
    <row r="692" spans="1:9" x14ac:dyDescent="0.3">
      <c r="D692" s="1" t="s">
        <v>497</v>
      </c>
    </row>
    <row r="693" spans="1:9" s="9" customFormat="1" x14ac:dyDescent="0.3">
      <c r="A693" s="9" t="s">
        <v>329</v>
      </c>
      <c r="E693" s="9" t="s">
        <v>59</v>
      </c>
      <c r="F693" s="85">
        <f>F694+F704</f>
        <v>150000</v>
      </c>
      <c r="G693" s="9" t="s">
        <v>223</v>
      </c>
      <c r="I693" s="85"/>
    </row>
    <row r="694" spans="1:9" s="9" customFormat="1" x14ac:dyDescent="0.3">
      <c r="B694" s="9" t="s">
        <v>194</v>
      </c>
      <c r="E694" s="9" t="s">
        <v>59</v>
      </c>
      <c r="F694" s="85">
        <f>F695</f>
        <v>130000</v>
      </c>
      <c r="G694" s="9" t="s">
        <v>223</v>
      </c>
      <c r="I694" s="85"/>
    </row>
    <row r="695" spans="1:9" s="9" customFormat="1" x14ac:dyDescent="0.3">
      <c r="C695" s="9" t="s">
        <v>18</v>
      </c>
      <c r="E695" s="9" t="s">
        <v>59</v>
      </c>
      <c r="F695" s="85">
        <f>F697+F700</f>
        <v>130000</v>
      </c>
      <c r="G695" s="9" t="s">
        <v>223</v>
      </c>
      <c r="I695" s="85"/>
    </row>
    <row r="696" spans="1:9" x14ac:dyDescent="0.3">
      <c r="C696" s="1" t="s">
        <v>258</v>
      </c>
    </row>
    <row r="697" spans="1:9" x14ac:dyDescent="0.3">
      <c r="C697" s="18" t="s">
        <v>330</v>
      </c>
      <c r="E697" s="1" t="s">
        <v>222</v>
      </c>
      <c r="F697" s="84">
        <v>30000</v>
      </c>
      <c r="G697" s="1" t="s">
        <v>223</v>
      </c>
    </row>
    <row r="698" spans="1:9" x14ac:dyDescent="0.3">
      <c r="D698" s="1" t="s">
        <v>337</v>
      </c>
    </row>
    <row r="699" spans="1:9" x14ac:dyDescent="0.3">
      <c r="D699" s="1" t="s">
        <v>309</v>
      </c>
    </row>
    <row r="700" spans="1:9" x14ac:dyDescent="0.3">
      <c r="C700" s="18" t="s">
        <v>331</v>
      </c>
      <c r="E700" s="1" t="s">
        <v>222</v>
      </c>
      <c r="F700" s="84">
        <v>100000</v>
      </c>
      <c r="G700" s="1" t="s">
        <v>223</v>
      </c>
    </row>
    <row r="701" spans="1:9" x14ac:dyDescent="0.3">
      <c r="D701" s="1" t="s">
        <v>332</v>
      </c>
    </row>
    <row r="702" spans="1:9" x14ac:dyDescent="0.3">
      <c r="D702" s="1" t="s">
        <v>333</v>
      </c>
    </row>
    <row r="703" spans="1:9" x14ac:dyDescent="0.3">
      <c r="D703" s="1" t="s">
        <v>309</v>
      </c>
    </row>
    <row r="704" spans="1:9" s="9" customFormat="1" x14ac:dyDescent="0.3">
      <c r="B704" s="9" t="s">
        <v>33</v>
      </c>
      <c r="E704" s="9" t="s">
        <v>59</v>
      </c>
      <c r="F704" s="85">
        <f>F705</f>
        <v>20000</v>
      </c>
      <c r="G704" s="9" t="s">
        <v>223</v>
      </c>
      <c r="I704" s="85"/>
    </row>
    <row r="705" spans="3:9" s="9" customFormat="1" x14ac:dyDescent="0.3">
      <c r="C705" s="9" t="s">
        <v>34</v>
      </c>
      <c r="E705" s="9" t="s">
        <v>59</v>
      </c>
      <c r="F705" s="85">
        <f>F706</f>
        <v>20000</v>
      </c>
      <c r="G705" s="9" t="s">
        <v>223</v>
      </c>
      <c r="I705" s="85"/>
    </row>
    <row r="706" spans="3:9" x14ac:dyDescent="0.3">
      <c r="C706" s="1" t="s">
        <v>140</v>
      </c>
      <c r="E706" s="1" t="s">
        <v>222</v>
      </c>
      <c r="F706" s="84">
        <v>20000</v>
      </c>
      <c r="G706" s="1" t="s">
        <v>223</v>
      </c>
    </row>
    <row r="707" spans="3:9" x14ac:dyDescent="0.3">
      <c r="D707" s="1" t="s">
        <v>686</v>
      </c>
    </row>
    <row r="729" spans="1:9" s="340" customFormat="1" ht="57" x14ac:dyDescent="0.8">
      <c r="A729" s="368" t="s">
        <v>687</v>
      </c>
      <c r="B729" s="368"/>
      <c r="C729" s="368"/>
      <c r="D729" s="368"/>
      <c r="E729" s="368"/>
      <c r="F729" s="368"/>
      <c r="G729" s="368"/>
      <c r="I729" s="341"/>
    </row>
    <row r="751" spans="1:9" s="9" customFormat="1" x14ac:dyDescent="0.3">
      <c r="A751" s="362" t="s">
        <v>142</v>
      </c>
      <c r="B751" s="362"/>
      <c r="C751" s="362"/>
      <c r="D751" s="362"/>
      <c r="E751" s="362"/>
      <c r="F751" s="362"/>
      <c r="G751" s="362"/>
      <c r="I751" s="85"/>
    </row>
    <row r="752" spans="1:9" s="9" customFormat="1" x14ac:dyDescent="0.3">
      <c r="A752" s="9" t="s">
        <v>286</v>
      </c>
      <c r="E752" s="9" t="s">
        <v>59</v>
      </c>
      <c r="F752" s="85">
        <f>F753+F763+F847</f>
        <v>1538000</v>
      </c>
      <c r="G752" s="9" t="s">
        <v>223</v>
      </c>
      <c r="I752" s="85"/>
    </row>
    <row r="753" spans="2:9" s="9" customFormat="1" x14ac:dyDescent="0.3">
      <c r="B753" s="9" t="s">
        <v>8</v>
      </c>
      <c r="E753" s="9" t="s">
        <v>59</v>
      </c>
      <c r="F753" s="85">
        <f>F754</f>
        <v>814000</v>
      </c>
      <c r="G753" s="9" t="s">
        <v>223</v>
      </c>
      <c r="I753" s="85"/>
    </row>
    <row r="754" spans="2:9" s="9" customFormat="1" x14ac:dyDescent="0.3">
      <c r="C754" s="9" t="s">
        <v>11</v>
      </c>
      <c r="E754" s="9" t="s">
        <v>59</v>
      </c>
      <c r="F754" s="85">
        <f>F755+F757+F759+F761</f>
        <v>814000</v>
      </c>
      <c r="G754" s="9" t="s">
        <v>223</v>
      </c>
      <c r="I754" s="85"/>
    </row>
    <row r="755" spans="2:9" x14ac:dyDescent="0.3">
      <c r="C755" s="1" t="s">
        <v>12</v>
      </c>
      <c r="E755" s="1" t="s">
        <v>222</v>
      </c>
      <c r="F755" s="84">
        <v>612000</v>
      </c>
      <c r="G755" s="1" t="s">
        <v>223</v>
      </c>
    </row>
    <row r="756" spans="2:9" x14ac:dyDescent="0.3">
      <c r="D756" s="1" t="s">
        <v>672</v>
      </c>
    </row>
    <row r="757" spans="2:9" x14ac:dyDescent="0.3">
      <c r="C757" s="1" t="s">
        <v>13</v>
      </c>
      <c r="E757" s="1" t="s">
        <v>222</v>
      </c>
      <c r="F757" s="84">
        <v>42000</v>
      </c>
      <c r="G757" s="1" t="s">
        <v>223</v>
      </c>
    </row>
    <row r="758" spans="2:9" x14ac:dyDescent="0.3">
      <c r="D758" s="1" t="s">
        <v>484</v>
      </c>
    </row>
    <row r="759" spans="2:9" x14ac:dyDescent="0.3">
      <c r="C759" s="1" t="s">
        <v>192</v>
      </c>
      <c r="E759" s="1" t="s">
        <v>222</v>
      </c>
      <c r="F759" s="84">
        <v>153000</v>
      </c>
      <c r="G759" s="1" t="s">
        <v>223</v>
      </c>
    </row>
    <row r="760" spans="2:9" x14ac:dyDescent="0.3">
      <c r="D760" s="1" t="s">
        <v>673</v>
      </c>
    </row>
    <row r="761" spans="2:9" x14ac:dyDescent="0.3">
      <c r="C761" s="1" t="s">
        <v>180</v>
      </c>
      <c r="E761" s="1" t="s">
        <v>222</v>
      </c>
      <c r="F761" s="84">
        <v>7000</v>
      </c>
      <c r="G761" s="1" t="s">
        <v>223</v>
      </c>
    </row>
    <row r="762" spans="2:9" x14ac:dyDescent="0.3">
      <c r="D762" s="1" t="s">
        <v>287</v>
      </c>
    </row>
    <row r="763" spans="2:9" s="9" customFormat="1" x14ac:dyDescent="0.3">
      <c r="B763" s="9" t="s">
        <v>194</v>
      </c>
      <c r="E763" s="9" t="s">
        <v>59</v>
      </c>
      <c r="F763" s="85">
        <f>F764+F773</f>
        <v>707000</v>
      </c>
      <c r="G763" s="9" t="s">
        <v>223</v>
      </c>
      <c r="I763" s="85"/>
    </row>
    <row r="764" spans="2:9" s="9" customFormat="1" x14ac:dyDescent="0.3">
      <c r="C764" s="9" t="s">
        <v>3</v>
      </c>
      <c r="E764" s="9" t="s">
        <v>59</v>
      </c>
      <c r="F764" s="85">
        <f>F765+F767+F769+F771</f>
        <v>125000</v>
      </c>
      <c r="G764" s="9" t="s">
        <v>223</v>
      </c>
      <c r="I764" s="85"/>
    </row>
    <row r="765" spans="2:9" x14ac:dyDescent="0.3">
      <c r="C765" s="1" t="s">
        <v>256</v>
      </c>
      <c r="E765" s="1" t="s">
        <v>222</v>
      </c>
      <c r="F765" s="84">
        <v>64000</v>
      </c>
      <c r="G765" s="1" t="s">
        <v>223</v>
      </c>
    </row>
    <row r="766" spans="2:9" x14ac:dyDescent="0.3">
      <c r="D766" s="1" t="s">
        <v>293</v>
      </c>
    </row>
    <row r="767" spans="2:9" x14ac:dyDescent="0.3">
      <c r="C767" s="1" t="s">
        <v>106</v>
      </c>
      <c r="E767" s="1" t="s">
        <v>222</v>
      </c>
      <c r="F767" s="84">
        <v>10000</v>
      </c>
      <c r="G767" s="1" t="s">
        <v>223</v>
      </c>
    </row>
    <row r="768" spans="2:9" x14ac:dyDescent="0.3">
      <c r="D768" s="1" t="s">
        <v>271</v>
      </c>
    </row>
    <row r="769" spans="3:9" x14ac:dyDescent="0.3">
      <c r="C769" s="1" t="s">
        <v>16</v>
      </c>
      <c r="E769" s="1" t="s">
        <v>222</v>
      </c>
      <c r="F769" s="84">
        <v>36000</v>
      </c>
      <c r="G769" s="1" t="s">
        <v>223</v>
      </c>
    </row>
    <row r="770" spans="3:9" x14ac:dyDescent="0.3">
      <c r="D770" s="1" t="s">
        <v>272</v>
      </c>
    </row>
    <row r="771" spans="3:9" x14ac:dyDescent="0.3">
      <c r="C771" s="1" t="s">
        <v>17</v>
      </c>
      <c r="E771" s="1" t="s">
        <v>222</v>
      </c>
      <c r="F771" s="84">
        <v>15000</v>
      </c>
      <c r="G771" s="1" t="s">
        <v>223</v>
      </c>
    </row>
    <row r="772" spans="3:9" x14ac:dyDescent="0.3">
      <c r="D772" s="1" t="s">
        <v>273</v>
      </c>
    </row>
    <row r="773" spans="3:9" s="9" customFormat="1" x14ac:dyDescent="0.3">
      <c r="C773" s="9" t="s">
        <v>18</v>
      </c>
      <c r="E773" s="9" t="s">
        <v>59</v>
      </c>
      <c r="F773" s="85">
        <f>F775+F779+F783+F791+F796+F813+F826+F835+F839+F843</f>
        <v>582000</v>
      </c>
      <c r="G773" s="9" t="s">
        <v>223</v>
      </c>
      <c r="I773" s="85"/>
    </row>
    <row r="774" spans="3:9" x14ac:dyDescent="0.3">
      <c r="C774" s="1" t="s">
        <v>258</v>
      </c>
    </row>
    <row r="775" spans="3:9" x14ac:dyDescent="0.3">
      <c r="C775" s="18" t="s">
        <v>276</v>
      </c>
      <c r="E775" s="1" t="s">
        <v>222</v>
      </c>
      <c r="F775" s="84">
        <v>100000</v>
      </c>
      <c r="G775" s="1" t="s">
        <v>223</v>
      </c>
    </row>
    <row r="776" spans="3:9" x14ac:dyDescent="0.3">
      <c r="D776" s="1" t="s">
        <v>277</v>
      </c>
    </row>
    <row r="777" spans="3:9" x14ac:dyDescent="0.3">
      <c r="D777" s="1" t="s">
        <v>278</v>
      </c>
    </row>
    <row r="778" spans="3:9" x14ac:dyDescent="0.3">
      <c r="D778" s="1" t="s">
        <v>303</v>
      </c>
    </row>
    <row r="779" spans="3:9" x14ac:dyDescent="0.3">
      <c r="C779" s="18" t="s">
        <v>493</v>
      </c>
      <c r="E779" s="1" t="s">
        <v>222</v>
      </c>
      <c r="F779" s="84">
        <v>36000</v>
      </c>
      <c r="G779" s="1" t="s">
        <v>223</v>
      </c>
    </row>
    <row r="780" spans="3:9" x14ac:dyDescent="0.3">
      <c r="D780" s="1" t="s">
        <v>280</v>
      </c>
    </row>
    <row r="781" spans="3:9" x14ac:dyDescent="0.3">
      <c r="D781" s="1" t="s">
        <v>283</v>
      </c>
    </row>
    <row r="782" spans="3:9" x14ac:dyDescent="0.3">
      <c r="D782" s="1" t="s">
        <v>304</v>
      </c>
    </row>
    <row r="783" spans="3:9" x14ac:dyDescent="0.3">
      <c r="C783" s="18" t="s">
        <v>494</v>
      </c>
      <c r="E783" s="1" t="s">
        <v>222</v>
      </c>
      <c r="F783" s="84">
        <f>F784+F787</f>
        <v>62000</v>
      </c>
      <c r="G783" s="1" t="s">
        <v>223</v>
      </c>
    </row>
    <row r="784" spans="3:9" x14ac:dyDescent="0.3">
      <c r="C784" s="18"/>
      <c r="D784" s="1" t="s">
        <v>536</v>
      </c>
      <c r="E784" s="1" t="s">
        <v>222</v>
      </c>
      <c r="F784" s="84">
        <v>26000</v>
      </c>
      <c r="G784" s="1" t="s">
        <v>223</v>
      </c>
    </row>
    <row r="785" spans="3:7" x14ac:dyDescent="0.3">
      <c r="D785" s="1" t="s">
        <v>280</v>
      </c>
    </row>
    <row r="786" spans="3:7" x14ac:dyDescent="0.3">
      <c r="D786" s="1" t="s">
        <v>495</v>
      </c>
    </row>
    <row r="787" spans="3:7" x14ac:dyDescent="0.3">
      <c r="D787" s="1" t="s">
        <v>537</v>
      </c>
      <c r="E787" s="1" t="s">
        <v>222</v>
      </c>
      <c r="F787" s="84">
        <v>36000</v>
      </c>
      <c r="G787" s="1" t="s">
        <v>223</v>
      </c>
    </row>
    <row r="788" spans="3:7" x14ac:dyDescent="0.3">
      <c r="D788" s="1" t="s">
        <v>280</v>
      </c>
    </row>
    <row r="789" spans="3:7" x14ac:dyDescent="0.3">
      <c r="D789" s="1" t="s">
        <v>283</v>
      </c>
    </row>
    <row r="790" spans="3:7" x14ac:dyDescent="0.3">
      <c r="D790" s="1" t="s">
        <v>302</v>
      </c>
    </row>
    <row r="791" spans="3:7" x14ac:dyDescent="0.3">
      <c r="C791" s="18" t="s">
        <v>531</v>
      </c>
      <c r="E791" s="1" t="s">
        <v>222</v>
      </c>
      <c r="F791" s="84">
        <f>F792</f>
        <v>55000</v>
      </c>
      <c r="G791" s="1" t="s">
        <v>223</v>
      </c>
    </row>
    <row r="792" spans="3:7" x14ac:dyDescent="0.3">
      <c r="C792" s="18"/>
      <c r="D792" s="1" t="s">
        <v>529</v>
      </c>
      <c r="E792" s="1" t="s">
        <v>222</v>
      </c>
      <c r="F792" s="84">
        <v>55000</v>
      </c>
      <c r="G792" s="1" t="s">
        <v>223</v>
      </c>
    </row>
    <row r="793" spans="3:7" x14ac:dyDescent="0.3">
      <c r="D793" s="1" t="s">
        <v>280</v>
      </c>
    </row>
    <row r="794" spans="3:7" x14ac:dyDescent="0.3">
      <c r="D794" s="1" t="s">
        <v>283</v>
      </c>
    </row>
    <row r="795" spans="3:7" x14ac:dyDescent="0.3">
      <c r="D795" s="1" t="s">
        <v>302</v>
      </c>
    </row>
    <row r="796" spans="3:7" x14ac:dyDescent="0.3">
      <c r="C796" s="18" t="s">
        <v>530</v>
      </c>
      <c r="E796" s="1" t="s">
        <v>222</v>
      </c>
      <c r="F796" s="84">
        <f>F797+F801+F805+F809</f>
        <v>136000</v>
      </c>
      <c r="G796" s="1" t="s">
        <v>223</v>
      </c>
    </row>
    <row r="797" spans="3:7" x14ac:dyDescent="0.3">
      <c r="C797" s="18"/>
      <c r="D797" s="1" t="s">
        <v>538</v>
      </c>
      <c r="E797" s="1" t="s">
        <v>222</v>
      </c>
      <c r="F797" s="84">
        <v>35000</v>
      </c>
      <c r="G797" s="1" t="s">
        <v>223</v>
      </c>
    </row>
    <row r="798" spans="3:7" x14ac:dyDescent="0.3">
      <c r="C798" s="18"/>
      <c r="D798" s="1" t="s">
        <v>280</v>
      </c>
    </row>
    <row r="799" spans="3:7" x14ac:dyDescent="0.3">
      <c r="C799" s="18"/>
      <c r="D799" s="1" t="s">
        <v>283</v>
      </c>
    </row>
    <row r="800" spans="3:7" x14ac:dyDescent="0.3">
      <c r="C800" s="18"/>
      <c r="D800" s="1" t="s">
        <v>304</v>
      </c>
    </row>
    <row r="801" spans="3:7" x14ac:dyDescent="0.3">
      <c r="C801" s="18"/>
      <c r="D801" s="1" t="s">
        <v>539</v>
      </c>
      <c r="E801" s="1" t="s">
        <v>222</v>
      </c>
      <c r="F801" s="84">
        <v>36000</v>
      </c>
      <c r="G801" s="1" t="s">
        <v>223</v>
      </c>
    </row>
    <row r="802" spans="3:7" x14ac:dyDescent="0.3">
      <c r="C802" s="18"/>
      <c r="D802" s="1" t="s">
        <v>280</v>
      </c>
    </row>
    <row r="803" spans="3:7" x14ac:dyDescent="0.3">
      <c r="C803" s="18"/>
      <c r="D803" s="1" t="s">
        <v>283</v>
      </c>
    </row>
    <row r="804" spans="3:7" x14ac:dyDescent="0.3">
      <c r="C804" s="18"/>
      <c r="D804" s="1" t="s">
        <v>304</v>
      </c>
    </row>
    <row r="805" spans="3:7" x14ac:dyDescent="0.3">
      <c r="C805" s="18"/>
      <c r="D805" s="1" t="s">
        <v>540</v>
      </c>
      <c r="E805" s="1" t="s">
        <v>222</v>
      </c>
      <c r="F805" s="84">
        <v>34000</v>
      </c>
      <c r="G805" s="1" t="s">
        <v>223</v>
      </c>
    </row>
    <row r="806" spans="3:7" x14ac:dyDescent="0.3">
      <c r="C806" s="18"/>
      <c r="D806" s="1" t="s">
        <v>280</v>
      </c>
    </row>
    <row r="807" spans="3:7" x14ac:dyDescent="0.3">
      <c r="C807" s="18"/>
      <c r="D807" s="1" t="s">
        <v>283</v>
      </c>
    </row>
    <row r="808" spans="3:7" x14ac:dyDescent="0.3">
      <c r="C808" s="18"/>
      <c r="D808" s="1" t="s">
        <v>304</v>
      </c>
    </row>
    <row r="809" spans="3:7" x14ac:dyDescent="0.3">
      <c r="C809" s="18"/>
      <c r="D809" s="1" t="s">
        <v>541</v>
      </c>
      <c r="E809" s="1" t="s">
        <v>222</v>
      </c>
      <c r="F809" s="84">
        <v>31000</v>
      </c>
      <c r="G809" s="1" t="s">
        <v>223</v>
      </c>
    </row>
    <row r="810" spans="3:7" x14ac:dyDescent="0.3">
      <c r="C810" s="18"/>
      <c r="D810" s="1" t="s">
        <v>280</v>
      </c>
    </row>
    <row r="811" spans="3:7" x14ac:dyDescent="0.3">
      <c r="C811" s="18"/>
      <c r="D811" s="1" t="s">
        <v>283</v>
      </c>
    </row>
    <row r="812" spans="3:7" x14ac:dyDescent="0.3">
      <c r="C812" s="18"/>
      <c r="D812" s="1" t="s">
        <v>304</v>
      </c>
    </row>
    <row r="813" spans="3:7" x14ac:dyDescent="0.3">
      <c r="C813" s="18" t="s">
        <v>532</v>
      </c>
      <c r="E813" s="1" t="s">
        <v>222</v>
      </c>
      <c r="F813" s="84">
        <f>F814+F818+F822</f>
        <v>94000</v>
      </c>
      <c r="G813" s="1" t="s">
        <v>223</v>
      </c>
    </row>
    <row r="814" spans="3:7" x14ac:dyDescent="0.3">
      <c r="C814" s="18"/>
      <c r="D814" s="1" t="s">
        <v>533</v>
      </c>
      <c r="E814" s="1" t="s">
        <v>222</v>
      </c>
      <c r="F814" s="84">
        <v>28000</v>
      </c>
      <c r="G814" s="1" t="s">
        <v>223</v>
      </c>
    </row>
    <row r="815" spans="3:7" x14ac:dyDescent="0.3">
      <c r="D815" s="1" t="s">
        <v>280</v>
      </c>
    </row>
    <row r="816" spans="3:7" x14ac:dyDescent="0.3">
      <c r="D816" s="1" t="s">
        <v>283</v>
      </c>
    </row>
    <row r="817" spans="3:7" x14ac:dyDescent="0.3">
      <c r="D817" s="1" t="s">
        <v>304</v>
      </c>
    </row>
    <row r="818" spans="3:7" x14ac:dyDescent="0.3">
      <c r="D818" s="1" t="s">
        <v>534</v>
      </c>
      <c r="E818" s="1" t="s">
        <v>222</v>
      </c>
      <c r="F818" s="84">
        <v>30000</v>
      </c>
      <c r="G818" s="1" t="s">
        <v>223</v>
      </c>
    </row>
    <row r="819" spans="3:7" x14ac:dyDescent="0.3">
      <c r="D819" s="1" t="s">
        <v>280</v>
      </c>
    </row>
    <row r="820" spans="3:7" x14ac:dyDescent="0.3">
      <c r="D820" s="1" t="s">
        <v>283</v>
      </c>
    </row>
    <row r="821" spans="3:7" x14ac:dyDescent="0.3">
      <c r="D821" s="1" t="s">
        <v>304</v>
      </c>
    </row>
    <row r="822" spans="3:7" x14ac:dyDescent="0.3">
      <c r="D822" s="1" t="s">
        <v>535</v>
      </c>
      <c r="E822" s="1" t="s">
        <v>222</v>
      </c>
      <c r="F822" s="84">
        <v>36000</v>
      </c>
      <c r="G822" s="1" t="s">
        <v>223</v>
      </c>
    </row>
    <row r="823" spans="3:7" x14ac:dyDescent="0.3">
      <c r="D823" s="1" t="s">
        <v>280</v>
      </c>
    </row>
    <row r="824" spans="3:7" x14ac:dyDescent="0.3">
      <c r="D824" s="1" t="s">
        <v>283</v>
      </c>
    </row>
    <row r="825" spans="3:7" x14ac:dyDescent="0.3">
      <c r="D825" s="1" t="s">
        <v>304</v>
      </c>
    </row>
    <row r="826" spans="3:7" x14ac:dyDescent="0.3">
      <c r="C826" s="18" t="s">
        <v>542</v>
      </c>
      <c r="E826" s="1" t="s">
        <v>222</v>
      </c>
      <c r="F826" s="84">
        <f>F827+F831</f>
        <v>64000</v>
      </c>
      <c r="G826" s="1" t="s">
        <v>223</v>
      </c>
    </row>
    <row r="827" spans="3:7" x14ac:dyDescent="0.3">
      <c r="D827" s="1" t="s">
        <v>543</v>
      </c>
      <c r="E827" s="1" t="s">
        <v>222</v>
      </c>
      <c r="F827" s="84">
        <v>24000</v>
      </c>
      <c r="G827" s="1" t="s">
        <v>223</v>
      </c>
    </row>
    <row r="828" spans="3:7" x14ac:dyDescent="0.3">
      <c r="D828" s="1" t="s">
        <v>280</v>
      </c>
    </row>
    <row r="829" spans="3:7" x14ac:dyDescent="0.3">
      <c r="D829" s="1" t="s">
        <v>283</v>
      </c>
    </row>
    <row r="830" spans="3:7" x14ac:dyDescent="0.3">
      <c r="D830" s="1" t="s">
        <v>304</v>
      </c>
    </row>
    <row r="831" spans="3:7" x14ac:dyDescent="0.3">
      <c r="D831" s="1" t="s">
        <v>544</v>
      </c>
      <c r="E831" s="1" t="s">
        <v>222</v>
      </c>
      <c r="F831" s="84">
        <v>40000</v>
      </c>
      <c r="G831" s="1" t="s">
        <v>223</v>
      </c>
    </row>
    <row r="832" spans="3:7" x14ac:dyDescent="0.3">
      <c r="D832" s="1" t="s">
        <v>280</v>
      </c>
    </row>
    <row r="833" spans="2:9" x14ac:dyDescent="0.3">
      <c r="D833" s="1" t="s">
        <v>283</v>
      </c>
    </row>
    <row r="834" spans="2:9" x14ac:dyDescent="0.3">
      <c r="D834" s="1" t="s">
        <v>304</v>
      </c>
    </row>
    <row r="835" spans="2:9" x14ac:dyDescent="0.3">
      <c r="C835" s="18" t="s">
        <v>545</v>
      </c>
      <c r="E835" s="1" t="s">
        <v>222</v>
      </c>
      <c r="F835" s="84">
        <v>12000</v>
      </c>
      <c r="G835" s="1" t="s">
        <v>223</v>
      </c>
    </row>
    <row r="836" spans="2:9" x14ac:dyDescent="0.3">
      <c r="D836" s="1" t="s">
        <v>280</v>
      </c>
    </row>
    <row r="837" spans="2:9" x14ac:dyDescent="0.3">
      <c r="D837" s="1" t="s">
        <v>283</v>
      </c>
    </row>
    <row r="838" spans="2:9" x14ac:dyDescent="0.3">
      <c r="D838" s="1" t="s">
        <v>304</v>
      </c>
    </row>
    <row r="839" spans="2:9" x14ac:dyDescent="0.3">
      <c r="C839" s="18" t="s">
        <v>546</v>
      </c>
      <c r="E839" s="1" t="s">
        <v>222</v>
      </c>
      <c r="F839" s="84">
        <v>12000</v>
      </c>
      <c r="G839" s="1" t="s">
        <v>223</v>
      </c>
    </row>
    <row r="840" spans="2:9" x14ac:dyDescent="0.3">
      <c r="D840" s="1" t="s">
        <v>280</v>
      </c>
    </row>
    <row r="841" spans="2:9" x14ac:dyDescent="0.3">
      <c r="D841" s="1" t="s">
        <v>547</v>
      </c>
    </row>
    <row r="842" spans="2:9" x14ac:dyDescent="0.3">
      <c r="D842" s="1" t="s">
        <v>304</v>
      </c>
    </row>
    <row r="843" spans="2:9" x14ac:dyDescent="0.3">
      <c r="C843" s="18" t="s">
        <v>548</v>
      </c>
      <c r="E843" s="1" t="s">
        <v>222</v>
      </c>
      <c r="F843" s="84">
        <v>11000</v>
      </c>
      <c r="G843" s="1" t="s">
        <v>223</v>
      </c>
    </row>
    <row r="844" spans="2:9" x14ac:dyDescent="0.3">
      <c r="D844" s="1" t="s">
        <v>280</v>
      </c>
    </row>
    <row r="845" spans="2:9" x14ac:dyDescent="0.3">
      <c r="D845" s="1" t="s">
        <v>547</v>
      </c>
    </row>
    <row r="846" spans="2:9" x14ac:dyDescent="0.3">
      <c r="D846" s="1" t="s">
        <v>304</v>
      </c>
    </row>
    <row r="847" spans="2:9" s="9" customFormat="1" x14ac:dyDescent="0.3">
      <c r="B847" s="9" t="s">
        <v>27</v>
      </c>
      <c r="E847" s="9" t="s">
        <v>59</v>
      </c>
      <c r="F847" s="85">
        <f>F848</f>
        <v>17000</v>
      </c>
      <c r="G847" s="9" t="s">
        <v>223</v>
      </c>
      <c r="I847" s="85"/>
    </row>
    <row r="848" spans="2:9" s="9" customFormat="1" x14ac:dyDescent="0.3">
      <c r="C848" s="9" t="s">
        <v>28</v>
      </c>
      <c r="E848" s="9" t="s">
        <v>59</v>
      </c>
      <c r="F848" s="85">
        <f>F850</f>
        <v>17000</v>
      </c>
      <c r="G848" s="9" t="s">
        <v>223</v>
      </c>
      <c r="I848" s="85"/>
    </row>
    <row r="849" spans="3:7" x14ac:dyDescent="0.3">
      <c r="C849" s="1" t="s">
        <v>29</v>
      </c>
    </row>
    <row r="850" spans="3:7" x14ac:dyDescent="0.3">
      <c r="C850" s="18" t="s">
        <v>294</v>
      </c>
      <c r="E850" s="1" t="s">
        <v>222</v>
      </c>
      <c r="F850" s="84">
        <v>17000</v>
      </c>
      <c r="G850" s="1" t="s">
        <v>223</v>
      </c>
    </row>
    <row r="851" spans="3:7" x14ac:dyDescent="0.3">
      <c r="D851" s="1" t="s">
        <v>549</v>
      </c>
    </row>
    <row r="852" spans="3:7" x14ac:dyDescent="0.3">
      <c r="D852" s="1" t="s">
        <v>295</v>
      </c>
    </row>
    <row r="853" spans="3:7" x14ac:dyDescent="0.3">
      <c r="D853" s="1" t="s">
        <v>296</v>
      </c>
    </row>
    <row r="854" spans="3:7" x14ac:dyDescent="0.3">
      <c r="D854" s="1" t="s">
        <v>305</v>
      </c>
    </row>
    <row r="888" spans="1:9" s="340" customFormat="1" ht="57" x14ac:dyDescent="0.8">
      <c r="A888" s="368" t="s">
        <v>36</v>
      </c>
      <c r="B888" s="368"/>
      <c r="C888" s="368"/>
      <c r="D888" s="368"/>
      <c r="E888" s="368"/>
      <c r="F888" s="368"/>
      <c r="G888" s="368"/>
      <c r="I888" s="341"/>
    </row>
    <row r="909" spans="1:9" s="9" customFormat="1" x14ac:dyDescent="0.3">
      <c r="A909" s="362" t="s">
        <v>159</v>
      </c>
      <c r="B909" s="362"/>
      <c r="C909" s="362"/>
      <c r="D909" s="362"/>
      <c r="E909" s="362"/>
      <c r="F909" s="362"/>
      <c r="G909" s="362"/>
      <c r="I909" s="85"/>
    </row>
    <row r="910" spans="1:9" s="9" customFormat="1" x14ac:dyDescent="0.3">
      <c r="A910" s="9" t="s">
        <v>7</v>
      </c>
      <c r="E910" s="9" t="s">
        <v>59</v>
      </c>
      <c r="F910" s="85">
        <f>F911</f>
        <v>9843320</v>
      </c>
      <c r="G910" s="9" t="s">
        <v>223</v>
      </c>
      <c r="I910" s="85"/>
    </row>
    <row r="911" spans="1:9" s="9" customFormat="1" x14ac:dyDescent="0.3">
      <c r="B911" s="9" t="s">
        <v>36</v>
      </c>
      <c r="E911" s="9" t="s">
        <v>59</v>
      </c>
      <c r="F911" s="85">
        <f>F912</f>
        <v>9843320</v>
      </c>
      <c r="G911" s="9" t="s">
        <v>223</v>
      </c>
      <c r="I911" s="85"/>
    </row>
    <row r="912" spans="1:9" s="9" customFormat="1" x14ac:dyDescent="0.3">
      <c r="C912" s="9" t="s">
        <v>36</v>
      </c>
      <c r="E912" s="9" t="s">
        <v>59</v>
      </c>
      <c r="F912" s="85">
        <f>F913+F915+F917+F919+F921+F924+F926</f>
        <v>9843320</v>
      </c>
      <c r="G912" s="9" t="s">
        <v>223</v>
      </c>
      <c r="I912" s="85"/>
    </row>
    <row r="913" spans="3:7" x14ac:dyDescent="0.3">
      <c r="C913" s="1" t="s">
        <v>37</v>
      </c>
      <c r="E913" s="1" t="s">
        <v>222</v>
      </c>
      <c r="F913" s="84">
        <v>201920</v>
      </c>
      <c r="G913" s="1" t="s">
        <v>223</v>
      </c>
    </row>
    <row r="914" spans="3:7" x14ac:dyDescent="0.3">
      <c r="D914" s="1" t="s">
        <v>487</v>
      </c>
    </row>
    <row r="915" spans="3:7" x14ac:dyDescent="0.3">
      <c r="C915" s="1" t="s">
        <v>480</v>
      </c>
      <c r="E915" s="1" t="s">
        <v>222</v>
      </c>
      <c r="F915" s="84">
        <v>7201200</v>
      </c>
      <c r="G915" s="1" t="s">
        <v>223</v>
      </c>
    </row>
    <row r="916" spans="3:7" x14ac:dyDescent="0.3">
      <c r="D916" s="1" t="s">
        <v>488</v>
      </c>
    </row>
    <row r="917" spans="3:7" x14ac:dyDescent="0.3">
      <c r="C917" s="1" t="s">
        <v>482</v>
      </c>
      <c r="E917" s="1" t="s">
        <v>222</v>
      </c>
      <c r="F917" s="84">
        <v>1612800</v>
      </c>
      <c r="G917" s="1" t="s">
        <v>223</v>
      </c>
    </row>
    <row r="918" spans="3:7" x14ac:dyDescent="0.3">
      <c r="D918" s="1" t="s">
        <v>489</v>
      </c>
    </row>
    <row r="919" spans="3:7" x14ac:dyDescent="0.3">
      <c r="C919" s="1" t="s">
        <v>38</v>
      </c>
      <c r="E919" s="1" t="s">
        <v>222</v>
      </c>
      <c r="F919" s="84">
        <v>60000</v>
      </c>
      <c r="G919" s="1" t="s">
        <v>223</v>
      </c>
    </row>
    <row r="920" spans="3:7" x14ac:dyDescent="0.3">
      <c r="D920" s="1" t="s">
        <v>490</v>
      </c>
    </row>
    <row r="921" spans="3:7" x14ac:dyDescent="0.3">
      <c r="C921" s="1" t="s">
        <v>39</v>
      </c>
      <c r="E921" s="1" t="s">
        <v>222</v>
      </c>
      <c r="F921" s="84">
        <v>450000</v>
      </c>
      <c r="G921" s="1" t="s">
        <v>223</v>
      </c>
    </row>
    <row r="922" spans="3:7" x14ac:dyDescent="0.3">
      <c r="D922" s="1" t="s">
        <v>483</v>
      </c>
    </row>
    <row r="923" spans="3:7" x14ac:dyDescent="0.3">
      <c r="D923" s="1" t="s">
        <v>491</v>
      </c>
    </row>
    <row r="924" spans="3:7" x14ac:dyDescent="0.3">
      <c r="C924" s="1" t="s">
        <v>40</v>
      </c>
      <c r="E924" s="1" t="s">
        <v>222</v>
      </c>
      <c r="F924" s="84">
        <v>135000</v>
      </c>
      <c r="G924" s="1" t="s">
        <v>223</v>
      </c>
    </row>
    <row r="925" spans="3:7" x14ac:dyDescent="0.3">
      <c r="D925" s="1" t="s">
        <v>492</v>
      </c>
    </row>
    <row r="926" spans="3:7" x14ac:dyDescent="0.3">
      <c r="C926" s="1" t="s">
        <v>298</v>
      </c>
      <c r="E926" s="1" t="s">
        <v>222</v>
      </c>
      <c r="F926" s="84">
        <v>182400</v>
      </c>
      <c r="G926" s="1" t="s">
        <v>223</v>
      </c>
    </row>
    <row r="927" spans="3:7" x14ac:dyDescent="0.3">
      <c r="D927" s="1" t="s">
        <v>299</v>
      </c>
    </row>
    <row r="928" spans="3:7" x14ac:dyDescent="0.3">
      <c r="D928" s="1" t="s">
        <v>481</v>
      </c>
    </row>
    <row r="948" spans="8:8" x14ac:dyDescent="0.3">
      <c r="H948" s="1">
        <v>56</v>
      </c>
    </row>
  </sheetData>
  <mergeCells count="21">
    <mergeCell ref="A909:G909"/>
    <mergeCell ref="A751:G751"/>
    <mergeCell ref="A39:G39"/>
    <mergeCell ref="A40:G40"/>
    <mergeCell ref="A41:G41"/>
    <mergeCell ref="A42:G42"/>
    <mergeCell ref="A45:G45"/>
    <mergeCell ref="A435:G435"/>
    <mergeCell ref="A475:G475"/>
    <mergeCell ref="A239:G239"/>
    <mergeCell ref="A199:G199"/>
    <mergeCell ref="A159:G159"/>
    <mergeCell ref="A317:G317"/>
    <mergeCell ref="A553:G553"/>
    <mergeCell ref="A673:G673"/>
    <mergeCell ref="A888:G888"/>
    <mergeCell ref="A13:G13"/>
    <mergeCell ref="A292:G292"/>
    <mergeCell ref="A411:G411"/>
    <mergeCell ref="A529:G529"/>
    <mergeCell ref="A729:G729"/>
  </mergeCells>
  <pageMargins left="0.78740157480314965" right="0.19685039370078741" top="0.78740157480314965" bottom="0.3937007874015748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opLeftCell="A127" zoomScale="120" zoomScaleNormal="120" workbookViewId="0">
      <selection activeCell="M131" sqref="M131"/>
    </sheetView>
  </sheetViews>
  <sheetFormatPr defaultRowHeight="15" x14ac:dyDescent="0.25"/>
  <cols>
    <col min="1" max="1" width="29.75" style="36" customWidth="1"/>
    <col min="2" max="2" width="9" style="37" customWidth="1"/>
    <col min="3" max="3" width="9.375" style="37" customWidth="1"/>
    <col min="4" max="4" width="8.375" style="37" customWidth="1"/>
    <col min="5" max="5" width="8" style="37" customWidth="1"/>
    <col min="6" max="6" width="8.5" style="37" customWidth="1"/>
    <col min="7" max="7" width="8.875" style="37" customWidth="1"/>
    <col min="8" max="8" width="10.375" style="37" customWidth="1"/>
    <col min="9" max="9" width="9.375" style="37" customWidth="1"/>
    <col min="10" max="10" width="8.375" style="37" customWidth="1"/>
    <col min="11" max="11" width="8.875" style="37" customWidth="1"/>
    <col min="12" max="12" width="9.25" style="37" customWidth="1"/>
    <col min="13" max="13" width="2.5" style="36" customWidth="1"/>
    <col min="14" max="16384" width="9" style="36"/>
  </cols>
  <sheetData>
    <row r="1" spans="1:13" s="9" customFormat="1" ht="18.75" x14ac:dyDescent="0.3">
      <c r="A1" s="358" t="s">
        <v>164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3" s="199" customFormat="1" ht="17.25" x14ac:dyDescent="0.3">
      <c r="A2" s="196" t="s">
        <v>166</v>
      </c>
      <c r="B2" s="197" t="s">
        <v>166</v>
      </c>
      <c r="C2" s="198" t="s">
        <v>166</v>
      </c>
      <c r="D2" s="198" t="s">
        <v>166</v>
      </c>
      <c r="E2" s="198" t="s">
        <v>166</v>
      </c>
      <c r="F2" s="198" t="s">
        <v>166</v>
      </c>
      <c r="G2" s="198" t="s">
        <v>166</v>
      </c>
      <c r="H2" s="198" t="s">
        <v>166</v>
      </c>
      <c r="I2" s="198" t="s">
        <v>166</v>
      </c>
      <c r="J2" s="198" t="s">
        <v>166</v>
      </c>
      <c r="K2" s="198" t="s">
        <v>166</v>
      </c>
      <c r="L2" s="198" t="s">
        <v>59</v>
      </c>
    </row>
    <row r="3" spans="1:13" s="199" customFormat="1" ht="17.25" x14ac:dyDescent="0.3">
      <c r="A3" s="200"/>
      <c r="B3" s="201" t="s">
        <v>176</v>
      </c>
      <c r="C3" s="202" t="s">
        <v>167</v>
      </c>
      <c r="D3" s="202" t="s">
        <v>168</v>
      </c>
      <c r="E3" s="202" t="s">
        <v>169</v>
      </c>
      <c r="F3" s="202" t="s">
        <v>430</v>
      </c>
      <c r="G3" s="202" t="s">
        <v>431</v>
      </c>
      <c r="H3" s="202" t="s">
        <v>170</v>
      </c>
      <c r="I3" s="202" t="s">
        <v>173</v>
      </c>
      <c r="J3" s="202" t="s">
        <v>172</v>
      </c>
      <c r="K3" s="202" t="s">
        <v>36</v>
      </c>
      <c r="L3" s="202"/>
    </row>
    <row r="4" spans="1:13" s="199" customFormat="1" ht="17.25" x14ac:dyDescent="0.3">
      <c r="A4" s="203" t="s">
        <v>165</v>
      </c>
      <c r="B4" s="204" t="s">
        <v>175</v>
      </c>
      <c r="C4" s="205" t="s">
        <v>174</v>
      </c>
      <c r="D4" s="205"/>
      <c r="E4" s="205"/>
      <c r="F4" s="205" t="s">
        <v>388</v>
      </c>
      <c r="G4" s="205" t="s">
        <v>387</v>
      </c>
      <c r="H4" s="205" t="s">
        <v>171</v>
      </c>
      <c r="I4" s="205" t="s">
        <v>199</v>
      </c>
      <c r="J4" s="205"/>
      <c r="K4" s="205"/>
      <c r="L4" s="205"/>
    </row>
    <row r="5" spans="1:13" s="199" customFormat="1" ht="17.25" x14ac:dyDescent="0.3">
      <c r="A5" s="216" t="s">
        <v>36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8"/>
      <c r="M5" s="206"/>
    </row>
    <row r="6" spans="1:13" s="199" customFormat="1" ht="17.25" x14ac:dyDescent="0.3">
      <c r="A6" s="219" t="s">
        <v>36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  <c r="M6" s="206"/>
    </row>
    <row r="7" spans="1:13" s="209" customFormat="1" ht="17.25" x14ac:dyDescent="0.3">
      <c r="A7" s="222" t="s">
        <v>37</v>
      </c>
      <c r="B7" s="223">
        <v>0</v>
      </c>
      <c r="C7" s="223">
        <v>0</v>
      </c>
      <c r="D7" s="223">
        <v>0</v>
      </c>
      <c r="E7" s="223">
        <v>0</v>
      </c>
      <c r="F7" s="223">
        <v>0</v>
      </c>
      <c r="G7" s="223">
        <v>0</v>
      </c>
      <c r="H7" s="223">
        <v>0</v>
      </c>
      <c r="I7" s="223">
        <v>0</v>
      </c>
      <c r="J7" s="223">
        <v>0</v>
      </c>
      <c r="K7" s="223">
        <v>201920</v>
      </c>
      <c r="L7" s="224">
        <f>SUM(B7:K7)</f>
        <v>201920</v>
      </c>
      <c r="M7" s="208"/>
    </row>
    <row r="8" spans="1:13" s="209" customFormat="1" ht="17.25" x14ac:dyDescent="0.3">
      <c r="A8" s="222" t="s">
        <v>480</v>
      </c>
      <c r="B8" s="223">
        <v>0</v>
      </c>
      <c r="C8" s="223">
        <v>0</v>
      </c>
      <c r="D8" s="223">
        <v>0</v>
      </c>
      <c r="E8" s="223">
        <v>0</v>
      </c>
      <c r="F8" s="223">
        <v>0</v>
      </c>
      <c r="G8" s="223">
        <v>0</v>
      </c>
      <c r="H8" s="223">
        <v>0</v>
      </c>
      <c r="I8" s="223">
        <v>0</v>
      </c>
      <c r="J8" s="223">
        <v>0</v>
      </c>
      <c r="K8" s="223">
        <v>7201200</v>
      </c>
      <c r="L8" s="224">
        <f>SUM(B8:K8)</f>
        <v>7201200</v>
      </c>
      <c r="M8" s="208"/>
    </row>
    <row r="9" spans="1:13" s="209" customFormat="1" ht="17.25" x14ac:dyDescent="0.3">
      <c r="A9" s="222" t="s">
        <v>482</v>
      </c>
      <c r="B9" s="223">
        <v>0</v>
      </c>
      <c r="C9" s="223">
        <v>0</v>
      </c>
      <c r="D9" s="223">
        <v>0</v>
      </c>
      <c r="E9" s="223">
        <v>0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23">
        <v>1612800</v>
      </c>
      <c r="L9" s="224">
        <f>SUM(B9:K9)</f>
        <v>1612800</v>
      </c>
      <c r="M9" s="208"/>
    </row>
    <row r="10" spans="1:13" s="209" customFormat="1" ht="17.25" x14ac:dyDescent="0.3">
      <c r="A10" s="222" t="s">
        <v>38</v>
      </c>
      <c r="B10" s="223">
        <v>0</v>
      </c>
      <c r="C10" s="223">
        <v>0</v>
      </c>
      <c r="D10" s="223">
        <v>0</v>
      </c>
      <c r="E10" s="223">
        <v>0</v>
      </c>
      <c r="F10" s="223">
        <v>0</v>
      </c>
      <c r="G10" s="223">
        <v>0</v>
      </c>
      <c r="H10" s="223">
        <v>0</v>
      </c>
      <c r="I10" s="223">
        <v>0</v>
      </c>
      <c r="J10" s="223">
        <v>0</v>
      </c>
      <c r="K10" s="223">
        <v>60000</v>
      </c>
      <c r="L10" s="224">
        <f t="shared" ref="L10:L44" si="0">SUM(B10:K10)</f>
        <v>60000</v>
      </c>
      <c r="M10" s="208"/>
    </row>
    <row r="11" spans="1:13" s="209" customFormat="1" ht="17.25" x14ac:dyDescent="0.3">
      <c r="A11" s="222" t="s">
        <v>39</v>
      </c>
      <c r="B11" s="223">
        <v>0</v>
      </c>
      <c r="C11" s="223">
        <v>0</v>
      </c>
      <c r="D11" s="223">
        <v>0</v>
      </c>
      <c r="E11" s="223">
        <v>0</v>
      </c>
      <c r="F11" s="223">
        <v>0</v>
      </c>
      <c r="G11" s="223">
        <v>0</v>
      </c>
      <c r="H11" s="223">
        <v>0</v>
      </c>
      <c r="I11" s="223">
        <v>0</v>
      </c>
      <c r="J11" s="223">
        <v>0</v>
      </c>
      <c r="K11" s="223">
        <v>450000</v>
      </c>
      <c r="L11" s="224">
        <f t="shared" si="0"/>
        <v>450000</v>
      </c>
      <c r="M11" s="208"/>
    </row>
    <row r="12" spans="1:13" s="209" customFormat="1" ht="17.25" x14ac:dyDescent="0.3">
      <c r="A12" s="222" t="s">
        <v>40</v>
      </c>
      <c r="B12" s="223">
        <v>0</v>
      </c>
      <c r="C12" s="223">
        <v>0</v>
      </c>
      <c r="D12" s="223">
        <v>0</v>
      </c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135000</v>
      </c>
      <c r="L12" s="224">
        <f t="shared" si="0"/>
        <v>135000</v>
      </c>
      <c r="M12" s="208"/>
    </row>
    <row r="13" spans="1:13" s="209" customFormat="1" ht="17.25" x14ac:dyDescent="0.3">
      <c r="A13" s="222" t="s">
        <v>432</v>
      </c>
      <c r="B13" s="223">
        <v>0</v>
      </c>
      <c r="C13" s="223">
        <v>0</v>
      </c>
      <c r="D13" s="223">
        <v>0</v>
      </c>
      <c r="E13" s="223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23">
        <v>182400</v>
      </c>
      <c r="L13" s="224">
        <f t="shared" si="0"/>
        <v>182400</v>
      </c>
      <c r="M13" s="208"/>
    </row>
    <row r="14" spans="1:13" s="199" customFormat="1" ht="17.25" x14ac:dyDescent="0.3">
      <c r="A14" s="219" t="s">
        <v>8</v>
      </c>
      <c r="B14" s="220">
        <v>0</v>
      </c>
      <c r="C14" s="220">
        <v>0</v>
      </c>
      <c r="D14" s="220">
        <v>0</v>
      </c>
      <c r="E14" s="220">
        <v>0</v>
      </c>
      <c r="F14" s="220">
        <v>0</v>
      </c>
      <c r="G14" s="220">
        <v>0</v>
      </c>
      <c r="H14" s="220">
        <v>0</v>
      </c>
      <c r="I14" s="220">
        <v>0</v>
      </c>
      <c r="J14" s="220">
        <v>0</v>
      </c>
      <c r="K14" s="220">
        <v>0</v>
      </c>
      <c r="L14" s="221">
        <f t="shared" si="0"/>
        <v>0</v>
      </c>
      <c r="M14" s="206"/>
    </row>
    <row r="15" spans="1:13" s="199" customFormat="1" ht="17.25" x14ac:dyDescent="0.3">
      <c r="A15" s="219" t="s">
        <v>9</v>
      </c>
      <c r="B15" s="220">
        <v>0</v>
      </c>
      <c r="C15" s="220">
        <v>0</v>
      </c>
      <c r="D15" s="220">
        <v>0</v>
      </c>
      <c r="E15" s="220">
        <v>0</v>
      </c>
      <c r="F15" s="220">
        <v>0</v>
      </c>
      <c r="G15" s="220">
        <v>0</v>
      </c>
      <c r="H15" s="220">
        <v>0</v>
      </c>
      <c r="I15" s="220">
        <v>0</v>
      </c>
      <c r="J15" s="220">
        <v>0</v>
      </c>
      <c r="K15" s="220">
        <v>0</v>
      </c>
      <c r="L15" s="221">
        <f t="shared" si="0"/>
        <v>0</v>
      </c>
      <c r="M15" s="206"/>
    </row>
    <row r="16" spans="1:13" s="209" customFormat="1" ht="17.25" x14ac:dyDescent="0.3">
      <c r="A16" s="222" t="s">
        <v>10</v>
      </c>
      <c r="B16" s="223">
        <v>514080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4">
        <f t="shared" si="0"/>
        <v>514080</v>
      </c>
      <c r="M16" s="208"/>
    </row>
    <row r="17" spans="1:13" s="209" customFormat="1" ht="17.25" x14ac:dyDescent="0.3">
      <c r="A17" s="222" t="s">
        <v>60</v>
      </c>
      <c r="B17" s="223">
        <v>42120</v>
      </c>
      <c r="C17" s="223">
        <v>0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4">
        <f t="shared" si="0"/>
        <v>42120</v>
      </c>
      <c r="M17" s="208"/>
    </row>
    <row r="18" spans="1:13" s="209" customFormat="1" ht="17.25" x14ac:dyDescent="0.3">
      <c r="A18" s="222" t="s">
        <v>61</v>
      </c>
      <c r="B18" s="223">
        <v>42120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4">
        <f t="shared" si="0"/>
        <v>42120</v>
      </c>
      <c r="M18" s="208"/>
    </row>
    <row r="19" spans="1:13" s="209" customFormat="1" ht="17.25" x14ac:dyDescent="0.3">
      <c r="A19" s="222" t="s">
        <v>177</v>
      </c>
      <c r="B19" s="223">
        <v>86400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4">
        <f t="shared" si="0"/>
        <v>86400</v>
      </c>
      <c r="M19" s="208"/>
    </row>
    <row r="20" spans="1:13" s="209" customFormat="1" ht="17.25" x14ac:dyDescent="0.3">
      <c r="A20" s="222" t="s">
        <v>178</v>
      </c>
      <c r="B20" s="223">
        <v>2404800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4">
        <f t="shared" si="0"/>
        <v>2404800</v>
      </c>
      <c r="M20" s="208"/>
    </row>
    <row r="21" spans="1:13" s="199" customFormat="1" ht="17.25" x14ac:dyDescent="0.3">
      <c r="A21" s="219" t="s">
        <v>11</v>
      </c>
      <c r="B21" s="220">
        <v>0</v>
      </c>
      <c r="C21" s="220">
        <v>0</v>
      </c>
      <c r="D21" s="220">
        <v>0</v>
      </c>
      <c r="E21" s="220">
        <v>0</v>
      </c>
      <c r="F21" s="220">
        <v>0</v>
      </c>
      <c r="G21" s="220">
        <v>0</v>
      </c>
      <c r="H21" s="220">
        <v>0</v>
      </c>
      <c r="I21" s="220">
        <v>0</v>
      </c>
      <c r="J21" s="220">
        <v>0</v>
      </c>
      <c r="K21" s="220">
        <v>0</v>
      </c>
      <c r="L21" s="221">
        <f t="shared" si="0"/>
        <v>0</v>
      </c>
      <c r="M21" s="206"/>
    </row>
    <row r="22" spans="1:13" s="209" customFormat="1" ht="17.25" x14ac:dyDescent="0.3">
      <c r="A22" s="222" t="s">
        <v>12</v>
      </c>
      <c r="B22" s="223">
        <f>3000000+982000</f>
        <v>3982000</v>
      </c>
      <c r="C22" s="223">
        <v>0</v>
      </c>
      <c r="D22" s="223">
        <f>620000+1243000</f>
        <v>1863000</v>
      </c>
      <c r="E22" s="223">
        <v>0</v>
      </c>
      <c r="F22" s="223">
        <v>612000</v>
      </c>
      <c r="G22" s="223">
        <v>0</v>
      </c>
      <c r="H22" s="223">
        <v>0</v>
      </c>
      <c r="I22" s="223">
        <v>744000</v>
      </c>
      <c r="J22" s="223">
        <v>0</v>
      </c>
      <c r="K22" s="223">
        <v>0</v>
      </c>
      <c r="L22" s="224">
        <f t="shared" si="0"/>
        <v>7201000</v>
      </c>
      <c r="M22" s="208"/>
    </row>
    <row r="23" spans="1:13" s="209" customFormat="1" ht="17.25" x14ac:dyDescent="0.3">
      <c r="A23" s="222" t="s">
        <v>179</v>
      </c>
      <c r="B23" s="223">
        <v>9000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12000</v>
      </c>
      <c r="J23" s="223">
        <v>0</v>
      </c>
      <c r="K23" s="223">
        <v>0</v>
      </c>
      <c r="L23" s="224">
        <f t="shared" si="0"/>
        <v>21000</v>
      </c>
      <c r="M23" s="208"/>
    </row>
    <row r="24" spans="1:13" s="209" customFormat="1" ht="17.25" x14ac:dyDescent="0.3">
      <c r="A24" s="222" t="s">
        <v>13</v>
      </c>
      <c r="B24" s="223">
        <f>252000+42000</f>
        <v>294000</v>
      </c>
      <c r="C24" s="223">
        <v>0</v>
      </c>
      <c r="D24" s="223">
        <v>42000</v>
      </c>
      <c r="E24" s="223">
        <v>0</v>
      </c>
      <c r="F24" s="223">
        <v>42000</v>
      </c>
      <c r="G24" s="223">
        <v>0</v>
      </c>
      <c r="H24" s="223">
        <v>0</v>
      </c>
      <c r="I24" s="223">
        <v>42000</v>
      </c>
      <c r="J24" s="223">
        <v>0</v>
      </c>
      <c r="K24" s="223">
        <v>0</v>
      </c>
      <c r="L24" s="224">
        <f t="shared" si="0"/>
        <v>420000</v>
      </c>
      <c r="M24" s="208"/>
    </row>
    <row r="25" spans="1:13" s="209" customFormat="1" ht="17.25" x14ac:dyDescent="0.3">
      <c r="A25" s="222" t="s">
        <v>515</v>
      </c>
      <c r="B25" s="223">
        <v>0</v>
      </c>
      <c r="C25" s="223">
        <v>0</v>
      </c>
      <c r="D25" s="223">
        <v>56000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4">
        <f>SUM(B25:K25)</f>
        <v>56000</v>
      </c>
      <c r="M25" s="208"/>
    </row>
    <row r="26" spans="1:13" s="209" customFormat="1" ht="17.25" x14ac:dyDescent="0.3">
      <c r="A26" s="222" t="s">
        <v>14</v>
      </c>
      <c r="B26" s="223">
        <f>1800000+410000</f>
        <v>2210000</v>
      </c>
      <c r="C26" s="223">
        <v>0</v>
      </c>
      <c r="D26" s="223">
        <f>343000+240000</f>
        <v>583000</v>
      </c>
      <c r="E26" s="223">
        <v>0</v>
      </c>
      <c r="F26" s="223">
        <v>153000</v>
      </c>
      <c r="G26" s="223">
        <v>0</v>
      </c>
      <c r="H26" s="223">
        <v>0</v>
      </c>
      <c r="I26" s="223">
        <v>492000</v>
      </c>
      <c r="J26" s="223">
        <v>0</v>
      </c>
      <c r="K26" s="223">
        <v>0</v>
      </c>
      <c r="L26" s="224">
        <f t="shared" si="0"/>
        <v>3438000</v>
      </c>
      <c r="M26" s="208"/>
    </row>
    <row r="27" spans="1:13" s="209" customFormat="1" ht="17.25" x14ac:dyDescent="0.3">
      <c r="A27" s="222" t="s">
        <v>180</v>
      </c>
      <c r="B27" s="223">
        <f>240000+55000</f>
        <v>295000</v>
      </c>
      <c r="C27" s="223">
        <v>0</v>
      </c>
      <c r="D27" s="223">
        <f>48000+2000</f>
        <v>50000</v>
      </c>
      <c r="E27" s="223">
        <v>0</v>
      </c>
      <c r="F27" s="223">
        <v>7000</v>
      </c>
      <c r="G27" s="223">
        <v>0</v>
      </c>
      <c r="H27" s="223">
        <v>0</v>
      </c>
      <c r="I27" s="223">
        <v>84000</v>
      </c>
      <c r="J27" s="223">
        <v>0</v>
      </c>
      <c r="K27" s="223">
        <v>0</v>
      </c>
      <c r="L27" s="224">
        <f t="shared" si="0"/>
        <v>436000</v>
      </c>
      <c r="M27" s="208"/>
    </row>
    <row r="28" spans="1:13" s="209" customFormat="1" ht="17.25" x14ac:dyDescent="0.3">
      <c r="A28" s="222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4"/>
      <c r="M28" s="208"/>
    </row>
    <row r="29" spans="1:13" s="199" customFormat="1" ht="17.25" x14ac:dyDescent="0.3">
      <c r="A29" s="196" t="s">
        <v>166</v>
      </c>
      <c r="B29" s="197" t="s">
        <v>166</v>
      </c>
      <c r="C29" s="198" t="s">
        <v>166</v>
      </c>
      <c r="D29" s="198" t="s">
        <v>166</v>
      </c>
      <c r="E29" s="198" t="s">
        <v>166</v>
      </c>
      <c r="F29" s="198" t="s">
        <v>166</v>
      </c>
      <c r="G29" s="198" t="s">
        <v>166</v>
      </c>
      <c r="H29" s="198" t="s">
        <v>166</v>
      </c>
      <c r="I29" s="198" t="s">
        <v>166</v>
      </c>
      <c r="J29" s="198" t="s">
        <v>166</v>
      </c>
      <c r="K29" s="198" t="s">
        <v>166</v>
      </c>
      <c r="L29" s="198" t="s">
        <v>59</v>
      </c>
    </row>
    <row r="30" spans="1:13" s="199" customFormat="1" ht="17.25" x14ac:dyDescent="0.3">
      <c r="A30" s="200"/>
      <c r="B30" s="201" t="s">
        <v>176</v>
      </c>
      <c r="C30" s="202" t="s">
        <v>167</v>
      </c>
      <c r="D30" s="202" t="s">
        <v>168</v>
      </c>
      <c r="E30" s="202" t="s">
        <v>169</v>
      </c>
      <c r="F30" s="202" t="s">
        <v>430</v>
      </c>
      <c r="G30" s="202" t="s">
        <v>431</v>
      </c>
      <c r="H30" s="202" t="s">
        <v>170</v>
      </c>
      <c r="I30" s="202" t="s">
        <v>173</v>
      </c>
      <c r="J30" s="202" t="s">
        <v>172</v>
      </c>
      <c r="K30" s="202" t="s">
        <v>36</v>
      </c>
      <c r="L30" s="202"/>
    </row>
    <row r="31" spans="1:13" s="199" customFormat="1" ht="17.25" x14ac:dyDescent="0.3">
      <c r="A31" s="203" t="s">
        <v>165</v>
      </c>
      <c r="B31" s="204" t="s">
        <v>175</v>
      </c>
      <c r="C31" s="205" t="s">
        <v>174</v>
      </c>
      <c r="D31" s="205"/>
      <c r="E31" s="205"/>
      <c r="F31" s="205" t="s">
        <v>388</v>
      </c>
      <c r="G31" s="205" t="s">
        <v>387</v>
      </c>
      <c r="H31" s="205" t="s">
        <v>171</v>
      </c>
      <c r="I31" s="205" t="s">
        <v>199</v>
      </c>
      <c r="J31" s="205"/>
      <c r="K31" s="205"/>
      <c r="L31" s="205"/>
    </row>
    <row r="32" spans="1:13" s="199" customFormat="1" ht="17.25" x14ac:dyDescent="0.3">
      <c r="A32" s="219" t="s">
        <v>15</v>
      </c>
      <c r="B32" s="220">
        <v>0</v>
      </c>
      <c r="C32" s="220">
        <v>0</v>
      </c>
      <c r="D32" s="220">
        <v>0</v>
      </c>
      <c r="E32" s="220">
        <v>0</v>
      </c>
      <c r="F32" s="220">
        <v>0</v>
      </c>
      <c r="G32" s="220">
        <v>0</v>
      </c>
      <c r="H32" s="220">
        <v>0</v>
      </c>
      <c r="I32" s="220">
        <v>0</v>
      </c>
      <c r="J32" s="220">
        <v>0</v>
      </c>
      <c r="K32" s="220">
        <v>0</v>
      </c>
      <c r="L32" s="221">
        <f t="shared" si="0"/>
        <v>0</v>
      </c>
      <c r="M32" s="206"/>
    </row>
    <row r="33" spans="1:13" s="199" customFormat="1" ht="17.25" x14ac:dyDescent="0.3">
      <c r="A33" s="219" t="s">
        <v>3</v>
      </c>
      <c r="B33" s="220">
        <v>0</v>
      </c>
      <c r="C33" s="220">
        <v>0</v>
      </c>
      <c r="D33" s="220">
        <v>0</v>
      </c>
      <c r="E33" s="220">
        <v>0</v>
      </c>
      <c r="F33" s="220">
        <v>0</v>
      </c>
      <c r="G33" s="220">
        <v>0</v>
      </c>
      <c r="H33" s="220">
        <v>0</v>
      </c>
      <c r="I33" s="220">
        <v>0</v>
      </c>
      <c r="J33" s="220">
        <v>0</v>
      </c>
      <c r="K33" s="220">
        <v>0</v>
      </c>
      <c r="L33" s="221">
        <f t="shared" si="0"/>
        <v>0</v>
      </c>
      <c r="M33" s="206"/>
    </row>
    <row r="34" spans="1:13" s="209" customFormat="1" ht="17.25" x14ac:dyDescent="0.3">
      <c r="A34" s="222" t="s">
        <v>181</v>
      </c>
      <c r="B34" s="223">
        <f>300000+100000</f>
        <v>400000</v>
      </c>
      <c r="C34" s="223">
        <v>0</v>
      </c>
      <c r="D34" s="223">
        <v>100000</v>
      </c>
      <c r="E34" s="223">
        <v>0</v>
      </c>
      <c r="F34" s="223">
        <v>64000</v>
      </c>
      <c r="G34" s="223">
        <v>0</v>
      </c>
      <c r="H34" s="223">
        <v>0</v>
      </c>
      <c r="I34" s="223">
        <v>100000</v>
      </c>
      <c r="J34" s="223">
        <v>0</v>
      </c>
      <c r="K34" s="223">
        <v>0</v>
      </c>
      <c r="L34" s="224">
        <f t="shared" si="0"/>
        <v>664000</v>
      </c>
      <c r="M34" s="270"/>
    </row>
    <row r="35" spans="1:13" s="209" customFormat="1" ht="17.25" x14ac:dyDescent="0.3">
      <c r="A35" s="222" t="s">
        <v>106</v>
      </c>
      <c r="B35" s="223">
        <f>20000+10000</f>
        <v>30000</v>
      </c>
      <c r="C35" s="223">
        <v>0</v>
      </c>
      <c r="D35" s="223">
        <v>20000</v>
      </c>
      <c r="E35" s="223">
        <v>0</v>
      </c>
      <c r="F35" s="223">
        <v>10000</v>
      </c>
      <c r="G35" s="223">
        <v>0</v>
      </c>
      <c r="H35" s="223">
        <v>0</v>
      </c>
      <c r="I35" s="223">
        <v>10000</v>
      </c>
      <c r="J35" s="223">
        <v>0</v>
      </c>
      <c r="K35" s="223">
        <v>0</v>
      </c>
      <c r="L35" s="224">
        <f t="shared" si="0"/>
        <v>70000</v>
      </c>
      <c r="M35" s="208"/>
    </row>
    <row r="36" spans="1:13" s="209" customFormat="1" ht="17.25" x14ac:dyDescent="0.3">
      <c r="A36" s="222" t="s">
        <v>16</v>
      </c>
      <c r="B36" s="223">
        <f>84000+36000</f>
        <v>120000</v>
      </c>
      <c r="C36" s="223">
        <v>0</v>
      </c>
      <c r="D36" s="223">
        <v>0</v>
      </c>
      <c r="E36" s="223">
        <v>0</v>
      </c>
      <c r="F36" s="223">
        <v>36000</v>
      </c>
      <c r="G36" s="223">
        <v>0</v>
      </c>
      <c r="H36" s="223">
        <v>0</v>
      </c>
      <c r="I36" s="223">
        <v>0</v>
      </c>
      <c r="J36" s="223">
        <v>0</v>
      </c>
      <c r="K36" s="223">
        <v>0</v>
      </c>
      <c r="L36" s="224">
        <f t="shared" si="0"/>
        <v>156000</v>
      </c>
      <c r="M36" s="208"/>
    </row>
    <row r="37" spans="1:13" s="209" customFormat="1" ht="17.25" x14ac:dyDescent="0.3">
      <c r="A37" s="222" t="s">
        <v>17</v>
      </c>
      <c r="B37" s="223">
        <f>20000+20000</f>
        <v>40000</v>
      </c>
      <c r="C37" s="223">
        <v>0</v>
      </c>
      <c r="D37" s="223">
        <v>110000</v>
      </c>
      <c r="E37" s="223">
        <v>0</v>
      </c>
      <c r="F37" s="223">
        <v>15000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4">
        <f t="shared" si="0"/>
        <v>165000</v>
      </c>
      <c r="M37" s="208"/>
    </row>
    <row r="38" spans="1:13" s="199" customFormat="1" ht="17.25" x14ac:dyDescent="0.3">
      <c r="A38" s="219" t="s">
        <v>18</v>
      </c>
      <c r="B38" s="220">
        <v>0</v>
      </c>
      <c r="C38" s="220">
        <v>0</v>
      </c>
      <c r="D38" s="220">
        <v>0</v>
      </c>
      <c r="E38" s="220">
        <v>0</v>
      </c>
      <c r="F38" s="220">
        <v>0</v>
      </c>
      <c r="G38" s="220">
        <v>0</v>
      </c>
      <c r="H38" s="220">
        <v>0</v>
      </c>
      <c r="I38" s="220">
        <v>0</v>
      </c>
      <c r="J38" s="220">
        <v>0</v>
      </c>
      <c r="K38" s="220">
        <v>0</v>
      </c>
      <c r="L38" s="221">
        <f t="shared" si="0"/>
        <v>0</v>
      </c>
      <c r="M38" s="206"/>
    </row>
    <row r="39" spans="1:13" s="209" customFormat="1" ht="17.25" x14ac:dyDescent="0.3">
      <c r="A39" s="222" t="s">
        <v>109</v>
      </c>
      <c r="B39" s="223">
        <v>150000</v>
      </c>
      <c r="C39" s="223">
        <v>252000</v>
      </c>
      <c r="D39" s="223">
        <v>180000</v>
      </c>
      <c r="E39" s="223">
        <v>240000</v>
      </c>
      <c r="F39" s="223">
        <v>0</v>
      </c>
      <c r="G39" s="223">
        <v>0</v>
      </c>
      <c r="H39" s="223">
        <v>0</v>
      </c>
      <c r="I39" s="223">
        <v>0</v>
      </c>
      <c r="J39" s="223">
        <v>0</v>
      </c>
      <c r="K39" s="223">
        <v>0</v>
      </c>
      <c r="L39" s="224">
        <f t="shared" si="0"/>
        <v>822000</v>
      </c>
      <c r="M39" s="208"/>
    </row>
    <row r="40" spans="1:13" s="209" customFormat="1" ht="17.25" x14ac:dyDescent="0.3">
      <c r="A40" s="222" t="s">
        <v>110</v>
      </c>
      <c r="B40" s="223">
        <v>80000</v>
      </c>
      <c r="C40" s="223">
        <v>0</v>
      </c>
      <c r="D40" s="223">
        <v>20000</v>
      </c>
      <c r="E40" s="223">
        <v>0</v>
      </c>
      <c r="F40" s="223">
        <v>0</v>
      </c>
      <c r="G40" s="223">
        <v>0</v>
      </c>
      <c r="H40" s="223">
        <v>0</v>
      </c>
      <c r="I40" s="223">
        <v>0</v>
      </c>
      <c r="J40" s="223">
        <v>0</v>
      </c>
      <c r="K40" s="223">
        <v>0</v>
      </c>
      <c r="L40" s="224">
        <f t="shared" si="0"/>
        <v>100000</v>
      </c>
      <c r="M40" s="208"/>
    </row>
    <row r="41" spans="1:13" s="209" customFormat="1" ht="17.25" x14ac:dyDescent="0.3">
      <c r="A41" s="222" t="s">
        <v>182</v>
      </c>
      <c r="B41" s="223">
        <v>0</v>
      </c>
      <c r="C41" s="223">
        <v>0</v>
      </c>
      <c r="D41" s="223">
        <v>0</v>
      </c>
      <c r="E41" s="223">
        <v>0</v>
      </c>
      <c r="F41" s="223">
        <v>0</v>
      </c>
      <c r="G41" s="223">
        <v>0</v>
      </c>
      <c r="H41" s="223">
        <v>0</v>
      </c>
      <c r="I41" s="223">
        <v>0</v>
      </c>
      <c r="J41" s="223">
        <v>0</v>
      </c>
      <c r="K41" s="223">
        <v>0</v>
      </c>
      <c r="L41" s="224">
        <f t="shared" si="0"/>
        <v>0</v>
      </c>
      <c r="M41" s="208"/>
    </row>
    <row r="42" spans="1:13" s="209" customFormat="1" ht="17.25" x14ac:dyDescent="0.3">
      <c r="A42" s="225" t="s">
        <v>183</v>
      </c>
      <c r="B42" s="223">
        <f>450000+200000</f>
        <v>650000</v>
      </c>
      <c r="C42" s="223">
        <v>0</v>
      </c>
      <c r="D42" s="223">
        <v>200000</v>
      </c>
      <c r="E42" s="223">
        <v>0</v>
      </c>
      <c r="F42" s="223">
        <v>100000</v>
      </c>
      <c r="G42" s="223">
        <v>0</v>
      </c>
      <c r="H42" s="223">
        <v>0</v>
      </c>
      <c r="I42" s="223">
        <v>150000</v>
      </c>
      <c r="J42" s="223">
        <v>0</v>
      </c>
      <c r="K42" s="223">
        <v>0</v>
      </c>
      <c r="L42" s="224">
        <f t="shared" si="0"/>
        <v>1100000</v>
      </c>
      <c r="M42" s="208"/>
    </row>
    <row r="43" spans="1:13" s="209" customFormat="1" ht="17.25" x14ac:dyDescent="0.3">
      <c r="A43" s="225" t="s">
        <v>433</v>
      </c>
      <c r="B43" s="223">
        <v>38000</v>
      </c>
      <c r="C43" s="223">
        <v>0</v>
      </c>
      <c r="D43" s="223">
        <v>0</v>
      </c>
      <c r="E43" s="223">
        <v>0</v>
      </c>
      <c r="F43" s="223">
        <v>0</v>
      </c>
      <c r="G43" s="223">
        <v>0</v>
      </c>
      <c r="H43" s="223">
        <v>0</v>
      </c>
      <c r="I43" s="223">
        <v>0</v>
      </c>
      <c r="J43" s="223">
        <v>0</v>
      </c>
      <c r="K43" s="223">
        <v>0</v>
      </c>
      <c r="L43" s="224">
        <f t="shared" si="0"/>
        <v>38000</v>
      </c>
      <c r="M43" s="208"/>
    </row>
    <row r="44" spans="1:13" s="209" customFormat="1" ht="17.25" x14ac:dyDescent="0.3">
      <c r="A44" s="225" t="s">
        <v>434</v>
      </c>
      <c r="B44" s="223">
        <v>151500</v>
      </c>
      <c r="C44" s="223">
        <v>0</v>
      </c>
      <c r="D44" s="223">
        <v>0</v>
      </c>
      <c r="E44" s="223">
        <v>0</v>
      </c>
      <c r="F44" s="223">
        <v>0</v>
      </c>
      <c r="G44" s="223">
        <v>0</v>
      </c>
      <c r="H44" s="223">
        <v>0</v>
      </c>
      <c r="I44" s="223">
        <v>0</v>
      </c>
      <c r="J44" s="223">
        <v>0</v>
      </c>
      <c r="K44" s="223">
        <v>0</v>
      </c>
      <c r="L44" s="224">
        <f t="shared" si="0"/>
        <v>151500</v>
      </c>
      <c r="M44" s="208"/>
    </row>
    <row r="45" spans="1:13" s="209" customFormat="1" ht="17.25" x14ac:dyDescent="0.3">
      <c r="A45" s="225" t="s">
        <v>688</v>
      </c>
      <c r="B45" s="223">
        <v>150000</v>
      </c>
      <c r="C45" s="223">
        <v>0</v>
      </c>
      <c r="D45" s="223">
        <v>0</v>
      </c>
      <c r="E45" s="223">
        <v>0</v>
      </c>
      <c r="F45" s="223">
        <v>0</v>
      </c>
      <c r="G45" s="223">
        <v>0</v>
      </c>
      <c r="H45" s="223">
        <v>0</v>
      </c>
      <c r="I45" s="223">
        <v>0</v>
      </c>
      <c r="J45" s="223">
        <v>0</v>
      </c>
      <c r="K45" s="223">
        <v>0</v>
      </c>
      <c r="L45" s="224">
        <f t="shared" ref="L45:L97" si="1">SUM(B45:K45)</f>
        <v>150000</v>
      </c>
      <c r="M45" s="208"/>
    </row>
    <row r="46" spans="1:13" s="209" customFormat="1" ht="17.25" x14ac:dyDescent="0.3">
      <c r="A46" s="225" t="s">
        <v>689</v>
      </c>
      <c r="B46" s="223">
        <v>25000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4">
        <f t="shared" si="1"/>
        <v>25000</v>
      </c>
      <c r="M46" s="208"/>
    </row>
    <row r="47" spans="1:13" s="215" customFormat="1" ht="17.25" x14ac:dyDescent="0.3">
      <c r="A47" s="226" t="s">
        <v>184</v>
      </c>
      <c r="B47" s="227">
        <v>200000</v>
      </c>
      <c r="C47" s="227">
        <v>0</v>
      </c>
      <c r="D47" s="227">
        <v>0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27">
        <v>0</v>
      </c>
      <c r="L47" s="228">
        <f t="shared" si="1"/>
        <v>200000</v>
      </c>
      <c r="M47" s="214"/>
    </row>
    <row r="48" spans="1:13" s="209" customFormat="1" ht="17.25" x14ac:dyDescent="0.3">
      <c r="A48" s="225" t="s">
        <v>690</v>
      </c>
      <c r="B48" s="223">
        <v>0</v>
      </c>
      <c r="C48" s="223">
        <v>122100</v>
      </c>
      <c r="D48" s="223">
        <v>0</v>
      </c>
      <c r="E48" s="223">
        <v>0</v>
      </c>
      <c r="F48" s="223">
        <v>0</v>
      </c>
      <c r="G48" s="223">
        <v>0</v>
      </c>
      <c r="H48" s="223">
        <v>0</v>
      </c>
      <c r="I48" s="223">
        <v>0</v>
      </c>
      <c r="J48" s="223">
        <v>0</v>
      </c>
      <c r="K48" s="223">
        <v>0</v>
      </c>
      <c r="L48" s="224">
        <f t="shared" si="1"/>
        <v>122100</v>
      </c>
      <c r="M48" s="208"/>
    </row>
    <row r="49" spans="1:13" s="209" customFormat="1" ht="17.25" x14ac:dyDescent="0.3">
      <c r="A49" s="225" t="s">
        <v>185</v>
      </c>
      <c r="B49" s="223">
        <v>0</v>
      </c>
      <c r="C49" s="223">
        <v>80000</v>
      </c>
      <c r="D49" s="223">
        <v>0</v>
      </c>
      <c r="E49" s="223">
        <v>0</v>
      </c>
      <c r="F49" s="223">
        <v>0</v>
      </c>
      <c r="G49" s="223">
        <v>0</v>
      </c>
      <c r="H49" s="223">
        <v>0</v>
      </c>
      <c r="I49" s="223">
        <v>0</v>
      </c>
      <c r="J49" s="223">
        <v>0</v>
      </c>
      <c r="K49" s="223">
        <v>0</v>
      </c>
      <c r="L49" s="224">
        <f t="shared" si="1"/>
        <v>80000</v>
      </c>
      <c r="M49" s="208"/>
    </row>
    <row r="50" spans="1:13" s="209" customFormat="1" ht="17.25" x14ac:dyDescent="0.3">
      <c r="A50" s="225" t="s">
        <v>186</v>
      </c>
      <c r="B50" s="223">
        <v>0</v>
      </c>
      <c r="C50" s="223">
        <v>0</v>
      </c>
      <c r="D50" s="223">
        <v>100000</v>
      </c>
      <c r="E50" s="223">
        <v>0</v>
      </c>
      <c r="F50" s="223">
        <v>0</v>
      </c>
      <c r="G50" s="223">
        <v>0</v>
      </c>
      <c r="H50" s="223">
        <v>0</v>
      </c>
      <c r="I50" s="223">
        <v>0</v>
      </c>
      <c r="J50" s="223">
        <v>0</v>
      </c>
      <c r="K50" s="223">
        <v>0</v>
      </c>
      <c r="L50" s="224">
        <f t="shared" si="1"/>
        <v>100000</v>
      </c>
      <c r="M50" s="208"/>
    </row>
    <row r="51" spans="1:13" s="209" customFormat="1" ht="17.25" x14ac:dyDescent="0.3">
      <c r="A51" s="225" t="s">
        <v>695</v>
      </c>
      <c r="B51" s="223">
        <v>0</v>
      </c>
      <c r="C51" s="223">
        <v>0</v>
      </c>
      <c r="D51" s="223">
        <v>10000</v>
      </c>
      <c r="E51" s="223">
        <v>0</v>
      </c>
      <c r="F51" s="223">
        <v>0</v>
      </c>
      <c r="G51" s="223">
        <v>0</v>
      </c>
      <c r="H51" s="223">
        <v>0</v>
      </c>
      <c r="I51" s="223">
        <v>0</v>
      </c>
      <c r="J51" s="223">
        <v>0</v>
      </c>
      <c r="K51" s="223">
        <v>0</v>
      </c>
      <c r="L51" s="224">
        <f t="shared" si="1"/>
        <v>10000</v>
      </c>
      <c r="M51" s="208"/>
    </row>
    <row r="52" spans="1:13" s="209" customFormat="1" ht="17.25" x14ac:dyDescent="0.3">
      <c r="A52" s="225" t="s">
        <v>696</v>
      </c>
      <c r="B52" s="223">
        <v>0</v>
      </c>
      <c r="C52" s="223">
        <v>0</v>
      </c>
      <c r="D52" s="223">
        <v>43000</v>
      </c>
      <c r="E52" s="223">
        <v>0</v>
      </c>
      <c r="F52" s="223">
        <v>0</v>
      </c>
      <c r="G52" s="223">
        <v>0</v>
      </c>
      <c r="H52" s="223">
        <v>0</v>
      </c>
      <c r="I52" s="223">
        <v>0</v>
      </c>
      <c r="J52" s="223">
        <v>0</v>
      </c>
      <c r="K52" s="223">
        <v>0</v>
      </c>
      <c r="L52" s="224">
        <f t="shared" si="1"/>
        <v>43000</v>
      </c>
      <c r="M52" s="208"/>
    </row>
    <row r="53" spans="1:13" s="209" customFormat="1" ht="17.25" x14ac:dyDescent="0.3">
      <c r="A53" s="225" t="s">
        <v>697</v>
      </c>
      <c r="B53" s="223">
        <v>0</v>
      </c>
      <c r="C53" s="223">
        <v>0</v>
      </c>
      <c r="D53" s="223">
        <v>25000</v>
      </c>
      <c r="E53" s="223">
        <v>0</v>
      </c>
      <c r="F53" s="223">
        <v>0</v>
      </c>
      <c r="G53" s="223">
        <v>0</v>
      </c>
      <c r="H53" s="223">
        <v>0</v>
      </c>
      <c r="I53" s="223">
        <v>0</v>
      </c>
      <c r="J53" s="223">
        <v>0</v>
      </c>
      <c r="K53" s="223">
        <v>0</v>
      </c>
      <c r="L53" s="224">
        <f t="shared" si="1"/>
        <v>25000</v>
      </c>
      <c r="M53" s="208"/>
    </row>
    <row r="54" spans="1:13" s="209" customFormat="1" ht="17.25" x14ac:dyDescent="0.3">
      <c r="A54" s="225" t="s">
        <v>436</v>
      </c>
      <c r="B54" s="223">
        <v>0</v>
      </c>
      <c r="C54" s="223">
        <v>0</v>
      </c>
      <c r="D54" s="223">
        <v>1029300</v>
      </c>
      <c r="E54" s="223">
        <v>0</v>
      </c>
      <c r="F54" s="223">
        <v>0</v>
      </c>
      <c r="G54" s="223">
        <v>0</v>
      </c>
      <c r="H54" s="223">
        <v>0</v>
      </c>
      <c r="I54" s="223">
        <v>0</v>
      </c>
      <c r="J54" s="223">
        <v>0</v>
      </c>
      <c r="K54" s="223">
        <v>0</v>
      </c>
      <c r="L54" s="224">
        <f t="shared" si="1"/>
        <v>1029300</v>
      </c>
      <c r="M54" s="208"/>
    </row>
    <row r="55" spans="1:13" s="209" customFormat="1" ht="17.25" x14ac:dyDescent="0.3">
      <c r="A55" s="225" t="s">
        <v>698</v>
      </c>
      <c r="B55" s="223">
        <v>0</v>
      </c>
      <c r="C55" s="223">
        <v>0</v>
      </c>
      <c r="D55" s="223">
        <v>10500</v>
      </c>
      <c r="E55" s="223">
        <v>0</v>
      </c>
      <c r="F55" s="223">
        <v>0</v>
      </c>
      <c r="G55" s="223">
        <v>0</v>
      </c>
      <c r="H55" s="223">
        <v>0</v>
      </c>
      <c r="I55" s="223">
        <v>0</v>
      </c>
      <c r="J55" s="223">
        <v>0</v>
      </c>
      <c r="K55" s="223">
        <v>0</v>
      </c>
      <c r="L55" s="224">
        <f t="shared" si="1"/>
        <v>10500</v>
      </c>
      <c r="M55" s="208"/>
    </row>
    <row r="56" spans="1:13" s="209" customFormat="1" ht="17.25" x14ac:dyDescent="0.3">
      <c r="A56" s="225" t="s">
        <v>699</v>
      </c>
      <c r="B56" s="223">
        <v>0</v>
      </c>
      <c r="C56" s="223">
        <v>0</v>
      </c>
      <c r="D56" s="223">
        <v>23000</v>
      </c>
      <c r="E56" s="223">
        <v>0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4">
        <f t="shared" si="1"/>
        <v>23000</v>
      </c>
      <c r="M56" s="208"/>
    </row>
    <row r="57" spans="1:13" s="199" customFormat="1" ht="17.25" x14ac:dyDescent="0.3">
      <c r="A57" s="196" t="s">
        <v>166</v>
      </c>
      <c r="B57" s="197" t="s">
        <v>166</v>
      </c>
      <c r="C57" s="198" t="s">
        <v>166</v>
      </c>
      <c r="D57" s="198" t="s">
        <v>166</v>
      </c>
      <c r="E57" s="198" t="s">
        <v>166</v>
      </c>
      <c r="F57" s="198" t="s">
        <v>166</v>
      </c>
      <c r="G57" s="198" t="s">
        <v>166</v>
      </c>
      <c r="H57" s="198" t="s">
        <v>166</v>
      </c>
      <c r="I57" s="198" t="s">
        <v>166</v>
      </c>
      <c r="J57" s="198" t="s">
        <v>166</v>
      </c>
      <c r="K57" s="198" t="s">
        <v>166</v>
      </c>
      <c r="L57" s="198" t="s">
        <v>59</v>
      </c>
    </row>
    <row r="58" spans="1:13" s="199" customFormat="1" ht="17.25" x14ac:dyDescent="0.3">
      <c r="A58" s="200"/>
      <c r="B58" s="201" t="s">
        <v>176</v>
      </c>
      <c r="C58" s="202" t="s">
        <v>167</v>
      </c>
      <c r="D58" s="202" t="s">
        <v>168</v>
      </c>
      <c r="E58" s="202" t="s">
        <v>169</v>
      </c>
      <c r="F58" s="202" t="s">
        <v>430</v>
      </c>
      <c r="G58" s="202" t="s">
        <v>431</v>
      </c>
      <c r="H58" s="202" t="s">
        <v>170</v>
      </c>
      <c r="I58" s="202" t="s">
        <v>173</v>
      </c>
      <c r="J58" s="202" t="s">
        <v>172</v>
      </c>
      <c r="K58" s="202" t="s">
        <v>36</v>
      </c>
      <c r="L58" s="202"/>
    </row>
    <row r="59" spans="1:13" s="199" customFormat="1" ht="17.25" x14ac:dyDescent="0.3">
      <c r="A59" s="203" t="s">
        <v>165</v>
      </c>
      <c r="B59" s="204" t="s">
        <v>175</v>
      </c>
      <c r="C59" s="205" t="s">
        <v>174</v>
      </c>
      <c r="D59" s="205"/>
      <c r="E59" s="205"/>
      <c r="F59" s="205" t="s">
        <v>388</v>
      </c>
      <c r="G59" s="205" t="s">
        <v>387</v>
      </c>
      <c r="H59" s="205" t="s">
        <v>171</v>
      </c>
      <c r="I59" s="205" t="s">
        <v>199</v>
      </c>
      <c r="J59" s="205"/>
      <c r="K59" s="205"/>
      <c r="L59" s="205"/>
    </row>
    <row r="60" spans="1:13" s="209" customFormat="1" ht="17.25" x14ac:dyDescent="0.3">
      <c r="A60" s="225" t="s">
        <v>700</v>
      </c>
      <c r="B60" s="223">
        <v>0</v>
      </c>
      <c r="C60" s="223">
        <v>0</v>
      </c>
      <c r="D60" s="223">
        <v>27000</v>
      </c>
      <c r="E60" s="223">
        <v>0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4">
        <f t="shared" si="1"/>
        <v>27000</v>
      </c>
      <c r="M60" s="208"/>
    </row>
    <row r="61" spans="1:13" s="209" customFormat="1" ht="17.25" x14ac:dyDescent="0.3">
      <c r="A61" s="225" t="s">
        <v>437</v>
      </c>
      <c r="B61" s="223">
        <v>0</v>
      </c>
      <c r="C61" s="223">
        <v>0</v>
      </c>
      <c r="D61" s="223">
        <v>0</v>
      </c>
      <c r="E61" s="223">
        <v>108000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4">
        <f t="shared" si="1"/>
        <v>108000</v>
      </c>
      <c r="M61" s="208"/>
    </row>
    <row r="62" spans="1:13" s="209" customFormat="1" ht="17.25" x14ac:dyDescent="0.3">
      <c r="A62" s="225" t="s">
        <v>438</v>
      </c>
      <c r="B62" s="223">
        <v>0</v>
      </c>
      <c r="C62" s="223">
        <v>0</v>
      </c>
      <c r="D62" s="223">
        <v>0</v>
      </c>
      <c r="E62" s="223">
        <v>15000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4">
        <f t="shared" si="1"/>
        <v>15000</v>
      </c>
      <c r="M62" s="208"/>
    </row>
    <row r="63" spans="1:13" s="209" customFormat="1" ht="17.25" x14ac:dyDescent="0.3">
      <c r="A63" s="225" t="s">
        <v>444</v>
      </c>
      <c r="B63" s="223">
        <v>0</v>
      </c>
      <c r="C63" s="223">
        <v>0</v>
      </c>
      <c r="D63" s="223">
        <v>0</v>
      </c>
      <c r="E63" s="223">
        <v>15000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4">
        <f t="shared" si="1"/>
        <v>15000</v>
      </c>
      <c r="M63" s="208"/>
    </row>
    <row r="64" spans="1:13" s="209" customFormat="1" ht="17.25" x14ac:dyDescent="0.3">
      <c r="A64" s="225" t="s">
        <v>445</v>
      </c>
      <c r="B64" s="223">
        <v>0</v>
      </c>
      <c r="C64" s="223">
        <v>0</v>
      </c>
      <c r="D64" s="223">
        <v>0</v>
      </c>
      <c r="E64" s="223">
        <v>30000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4">
        <f t="shared" si="1"/>
        <v>30000</v>
      </c>
      <c r="M64" s="208"/>
    </row>
    <row r="65" spans="1:13" s="209" customFormat="1" ht="17.25" x14ac:dyDescent="0.3">
      <c r="A65" s="225" t="s">
        <v>701</v>
      </c>
      <c r="B65" s="223">
        <v>0</v>
      </c>
      <c r="C65" s="223">
        <v>0</v>
      </c>
      <c r="D65" s="223">
        <v>0</v>
      </c>
      <c r="E65" s="223">
        <v>0</v>
      </c>
      <c r="F65" s="223">
        <v>36000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4">
        <f t="shared" si="1"/>
        <v>36000</v>
      </c>
      <c r="M65" s="208"/>
    </row>
    <row r="66" spans="1:13" s="209" customFormat="1" ht="17.25" x14ac:dyDescent="0.3">
      <c r="A66" s="225" t="s">
        <v>702</v>
      </c>
      <c r="B66" s="223">
        <v>0</v>
      </c>
      <c r="C66" s="223">
        <v>0</v>
      </c>
      <c r="D66" s="223">
        <v>0</v>
      </c>
      <c r="E66" s="223">
        <v>0</v>
      </c>
      <c r="F66" s="223">
        <v>62000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4">
        <f t="shared" si="1"/>
        <v>62000</v>
      </c>
      <c r="M66" s="208"/>
    </row>
    <row r="67" spans="1:13" s="209" customFormat="1" ht="17.25" x14ac:dyDescent="0.3">
      <c r="A67" s="225" t="s">
        <v>703</v>
      </c>
      <c r="B67" s="223">
        <v>0</v>
      </c>
      <c r="C67" s="223">
        <v>0</v>
      </c>
      <c r="D67" s="223">
        <v>0</v>
      </c>
      <c r="E67" s="223">
        <v>0</v>
      </c>
      <c r="F67" s="223">
        <v>55000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4">
        <f t="shared" si="1"/>
        <v>55000</v>
      </c>
      <c r="M67" s="208"/>
    </row>
    <row r="68" spans="1:13" s="209" customFormat="1" ht="17.25" x14ac:dyDescent="0.3">
      <c r="A68" s="225" t="s">
        <v>704</v>
      </c>
      <c r="B68" s="223">
        <v>0</v>
      </c>
      <c r="C68" s="223">
        <v>0</v>
      </c>
      <c r="D68" s="223">
        <v>0</v>
      </c>
      <c r="E68" s="223">
        <v>0</v>
      </c>
      <c r="F68" s="223">
        <v>136000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4">
        <f t="shared" si="1"/>
        <v>136000</v>
      </c>
      <c r="M68" s="208"/>
    </row>
    <row r="69" spans="1:13" s="209" customFormat="1" ht="17.25" x14ac:dyDescent="0.3">
      <c r="A69" s="225" t="s">
        <v>705</v>
      </c>
      <c r="B69" s="223">
        <v>0</v>
      </c>
      <c r="C69" s="223">
        <v>0</v>
      </c>
      <c r="D69" s="223">
        <v>0</v>
      </c>
      <c r="E69" s="223">
        <v>0</v>
      </c>
      <c r="F69" s="223">
        <v>94000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4">
        <f t="shared" si="1"/>
        <v>94000</v>
      </c>
      <c r="M69" s="208"/>
    </row>
    <row r="70" spans="1:13" s="209" customFormat="1" ht="17.25" x14ac:dyDescent="0.3">
      <c r="A70" s="225" t="s">
        <v>706</v>
      </c>
      <c r="B70" s="223">
        <v>0</v>
      </c>
      <c r="C70" s="223">
        <v>0</v>
      </c>
      <c r="D70" s="223">
        <v>0</v>
      </c>
      <c r="E70" s="223">
        <v>0</v>
      </c>
      <c r="F70" s="223">
        <v>64000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4">
        <f t="shared" si="1"/>
        <v>64000</v>
      </c>
      <c r="M70" s="208"/>
    </row>
    <row r="71" spans="1:13" s="209" customFormat="1" ht="17.25" x14ac:dyDescent="0.3">
      <c r="A71" s="225" t="s">
        <v>707</v>
      </c>
      <c r="B71" s="223">
        <v>0</v>
      </c>
      <c r="C71" s="223">
        <v>0</v>
      </c>
      <c r="D71" s="223">
        <v>0</v>
      </c>
      <c r="E71" s="223">
        <v>0</v>
      </c>
      <c r="F71" s="223">
        <v>12000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4">
        <f t="shared" si="1"/>
        <v>12000</v>
      </c>
      <c r="M71" s="208"/>
    </row>
    <row r="72" spans="1:13" s="209" customFormat="1" ht="17.25" x14ac:dyDescent="0.3">
      <c r="A72" s="225" t="s">
        <v>708</v>
      </c>
      <c r="B72" s="223">
        <v>0</v>
      </c>
      <c r="C72" s="223">
        <v>0</v>
      </c>
      <c r="D72" s="223">
        <v>0</v>
      </c>
      <c r="E72" s="223">
        <v>0</v>
      </c>
      <c r="F72" s="223">
        <v>12000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4">
        <f t="shared" si="1"/>
        <v>12000</v>
      </c>
      <c r="M72" s="208"/>
    </row>
    <row r="73" spans="1:13" s="209" customFormat="1" ht="17.25" x14ac:dyDescent="0.3">
      <c r="A73" s="225" t="s">
        <v>709</v>
      </c>
      <c r="B73" s="223">
        <v>0</v>
      </c>
      <c r="C73" s="223">
        <v>0</v>
      </c>
      <c r="D73" s="223">
        <v>0</v>
      </c>
      <c r="E73" s="223">
        <v>0</v>
      </c>
      <c r="F73" s="223">
        <v>11000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4">
        <f t="shared" si="1"/>
        <v>11000</v>
      </c>
      <c r="M73" s="208"/>
    </row>
    <row r="74" spans="1:13" s="209" customFormat="1" ht="17.25" x14ac:dyDescent="0.3">
      <c r="A74" s="225" t="s">
        <v>187</v>
      </c>
      <c r="B74" s="223">
        <v>0</v>
      </c>
      <c r="C74" s="223">
        <v>0</v>
      </c>
      <c r="D74" s="223">
        <v>0</v>
      </c>
      <c r="E74" s="223">
        <v>0</v>
      </c>
      <c r="F74" s="223">
        <v>0</v>
      </c>
      <c r="G74" s="223">
        <v>0</v>
      </c>
      <c r="H74" s="223">
        <v>100000</v>
      </c>
      <c r="I74" s="223">
        <v>0</v>
      </c>
      <c r="J74" s="223">
        <v>0</v>
      </c>
      <c r="K74" s="223">
        <v>0</v>
      </c>
      <c r="L74" s="224">
        <f t="shared" si="1"/>
        <v>100000</v>
      </c>
      <c r="M74" s="208"/>
    </row>
    <row r="75" spans="1:13" s="209" customFormat="1" ht="17.25" x14ac:dyDescent="0.3">
      <c r="A75" s="225" t="s">
        <v>439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121000</v>
      </c>
      <c r="I75" s="223">
        <v>0</v>
      </c>
      <c r="J75" s="223">
        <v>0</v>
      </c>
      <c r="K75" s="223">
        <v>0</v>
      </c>
      <c r="L75" s="224">
        <f t="shared" si="1"/>
        <v>121000</v>
      </c>
      <c r="M75" s="270"/>
    </row>
    <row r="76" spans="1:13" s="209" customFormat="1" ht="17.25" x14ac:dyDescent="0.3">
      <c r="A76" s="225" t="s">
        <v>188</v>
      </c>
      <c r="B76" s="223">
        <v>0</v>
      </c>
      <c r="C76" s="223">
        <v>0</v>
      </c>
      <c r="D76" s="223">
        <v>0</v>
      </c>
      <c r="E76" s="223">
        <v>0</v>
      </c>
      <c r="F76" s="223">
        <v>0</v>
      </c>
      <c r="G76" s="223">
        <v>0</v>
      </c>
      <c r="H76" s="223">
        <v>30000</v>
      </c>
      <c r="I76" s="223">
        <v>0</v>
      </c>
      <c r="J76" s="223">
        <v>0</v>
      </c>
      <c r="K76" s="223">
        <v>0</v>
      </c>
      <c r="L76" s="224">
        <f t="shared" si="1"/>
        <v>30000</v>
      </c>
      <c r="M76" s="208"/>
    </row>
    <row r="77" spans="1:13" s="209" customFormat="1" ht="17.25" x14ac:dyDescent="0.3">
      <c r="A77" s="225" t="s">
        <v>440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100000</v>
      </c>
      <c r="I77" s="223">
        <v>0</v>
      </c>
      <c r="J77" s="223">
        <v>0</v>
      </c>
      <c r="K77" s="223">
        <v>0</v>
      </c>
      <c r="L77" s="224">
        <f t="shared" si="1"/>
        <v>100000</v>
      </c>
      <c r="M77" s="208"/>
    </row>
    <row r="78" spans="1:13" s="209" customFormat="1" ht="17.25" x14ac:dyDescent="0.3">
      <c r="A78" s="225" t="s">
        <v>189</v>
      </c>
      <c r="B78" s="223">
        <v>0</v>
      </c>
      <c r="C78" s="223">
        <v>0</v>
      </c>
      <c r="D78" s="223">
        <v>0</v>
      </c>
      <c r="E78" s="223">
        <v>0</v>
      </c>
      <c r="F78" s="223">
        <v>0</v>
      </c>
      <c r="G78" s="223">
        <v>0</v>
      </c>
      <c r="H78" s="223">
        <v>0</v>
      </c>
      <c r="I78" s="223">
        <v>0</v>
      </c>
      <c r="J78" s="223">
        <v>10000</v>
      </c>
      <c r="K78" s="223"/>
      <c r="L78" s="224">
        <f t="shared" si="1"/>
        <v>10000</v>
      </c>
      <c r="M78" s="208"/>
    </row>
    <row r="79" spans="1:13" s="209" customFormat="1" ht="17.25" x14ac:dyDescent="0.3">
      <c r="A79" s="225" t="s">
        <v>691</v>
      </c>
      <c r="B79" s="223">
        <v>0</v>
      </c>
      <c r="C79" s="223">
        <v>0</v>
      </c>
      <c r="D79" s="223">
        <v>0</v>
      </c>
      <c r="E79" s="223">
        <v>0</v>
      </c>
      <c r="F79" s="223">
        <v>0</v>
      </c>
      <c r="G79" s="223">
        <v>0</v>
      </c>
      <c r="H79" s="223">
        <v>0</v>
      </c>
      <c r="I79" s="223">
        <v>0</v>
      </c>
      <c r="J79" s="223">
        <v>20000</v>
      </c>
      <c r="K79" s="223">
        <v>0</v>
      </c>
      <c r="L79" s="224">
        <f t="shared" si="1"/>
        <v>20000</v>
      </c>
      <c r="M79" s="208"/>
    </row>
    <row r="80" spans="1:13" s="209" customFormat="1" ht="17.25" x14ac:dyDescent="0.3">
      <c r="A80" s="225" t="s">
        <v>692</v>
      </c>
      <c r="B80" s="223">
        <v>0</v>
      </c>
      <c r="C80" s="223">
        <v>0</v>
      </c>
      <c r="D80" s="223">
        <v>0</v>
      </c>
      <c r="E80" s="223">
        <v>0</v>
      </c>
      <c r="F80" s="223">
        <v>0</v>
      </c>
      <c r="G80" s="223">
        <v>0</v>
      </c>
      <c r="H80" s="223">
        <v>0</v>
      </c>
      <c r="I80" s="223">
        <v>0</v>
      </c>
      <c r="J80" s="223">
        <v>60000</v>
      </c>
      <c r="K80" s="223">
        <v>0</v>
      </c>
      <c r="L80" s="224">
        <f t="shared" si="1"/>
        <v>60000</v>
      </c>
      <c r="M80" s="208"/>
    </row>
    <row r="81" spans="1:13" s="209" customFormat="1" ht="17.25" x14ac:dyDescent="0.3">
      <c r="A81" s="225" t="s">
        <v>693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107000</v>
      </c>
      <c r="K81" s="223">
        <v>0</v>
      </c>
      <c r="L81" s="224">
        <f t="shared" si="1"/>
        <v>107000</v>
      </c>
      <c r="M81" s="208"/>
    </row>
    <row r="82" spans="1:13" s="209" customFormat="1" ht="17.25" x14ac:dyDescent="0.3">
      <c r="A82" s="225" t="s">
        <v>694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5000</v>
      </c>
      <c r="K82" s="223">
        <v>0</v>
      </c>
      <c r="L82" s="224">
        <f t="shared" si="1"/>
        <v>5000</v>
      </c>
      <c r="M82" s="208"/>
    </row>
    <row r="83" spans="1:13" s="209" customFormat="1" ht="17.25" x14ac:dyDescent="0.3">
      <c r="A83" s="222" t="s">
        <v>19</v>
      </c>
      <c r="B83" s="223">
        <v>200000</v>
      </c>
      <c r="C83" s="223">
        <v>0</v>
      </c>
      <c r="D83" s="223">
        <v>150000</v>
      </c>
      <c r="E83" s="223">
        <v>0</v>
      </c>
      <c r="F83" s="223">
        <v>0</v>
      </c>
      <c r="G83" s="223">
        <v>400000</v>
      </c>
      <c r="H83" s="223">
        <v>0</v>
      </c>
      <c r="I83" s="223">
        <v>0</v>
      </c>
      <c r="J83" s="223">
        <v>100000</v>
      </c>
      <c r="K83" s="223">
        <v>0</v>
      </c>
      <c r="L83" s="224">
        <f t="shared" si="1"/>
        <v>850000</v>
      </c>
      <c r="M83" s="208"/>
    </row>
    <row r="84" spans="1:13" s="209" customFormat="1" ht="17.25" x14ac:dyDescent="0.3">
      <c r="A84" s="222"/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4"/>
      <c r="M84" s="208"/>
    </row>
    <row r="85" spans="1:13" s="199" customFormat="1" ht="17.25" x14ac:dyDescent="0.3">
      <c r="A85" s="196" t="s">
        <v>166</v>
      </c>
      <c r="B85" s="197" t="s">
        <v>166</v>
      </c>
      <c r="C85" s="198" t="s">
        <v>166</v>
      </c>
      <c r="D85" s="198" t="s">
        <v>166</v>
      </c>
      <c r="E85" s="198" t="s">
        <v>166</v>
      </c>
      <c r="F85" s="198" t="s">
        <v>166</v>
      </c>
      <c r="G85" s="198" t="s">
        <v>166</v>
      </c>
      <c r="H85" s="198" t="s">
        <v>166</v>
      </c>
      <c r="I85" s="198" t="s">
        <v>166</v>
      </c>
      <c r="J85" s="198" t="s">
        <v>166</v>
      </c>
      <c r="K85" s="198" t="s">
        <v>166</v>
      </c>
      <c r="L85" s="198" t="s">
        <v>59</v>
      </c>
    </row>
    <row r="86" spans="1:13" s="199" customFormat="1" ht="17.25" x14ac:dyDescent="0.3">
      <c r="A86" s="200"/>
      <c r="B86" s="201" t="s">
        <v>176</v>
      </c>
      <c r="C86" s="202" t="s">
        <v>167</v>
      </c>
      <c r="D86" s="202" t="s">
        <v>168</v>
      </c>
      <c r="E86" s="202" t="s">
        <v>169</v>
      </c>
      <c r="F86" s="202" t="s">
        <v>430</v>
      </c>
      <c r="G86" s="202" t="s">
        <v>431</v>
      </c>
      <c r="H86" s="202" t="s">
        <v>170</v>
      </c>
      <c r="I86" s="202" t="s">
        <v>173</v>
      </c>
      <c r="J86" s="202" t="s">
        <v>172</v>
      </c>
      <c r="K86" s="202" t="s">
        <v>36</v>
      </c>
      <c r="L86" s="202"/>
    </row>
    <row r="87" spans="1:13" s="199" customFormat="1" ht="17.25" x14ac:dyDescent="0.3">
      <c r="A87" s="203" t="s">
        <v>165</v>
      </c>
      <c r="B87" s="204" t="s">
        <v>175</v>
      </c>
      <c r="C87" s="205" t="s">
        <v>174</v>
      </c>
      <c r="D87" s="205"/>
      <c r="E87" s="205"/>
      <c r="F87" s="205" t="s">
        <v>388</v>
      </c>
      <c r="G87" s="205" t="s">
        <v>387</v>
      </c>
      <c r="H87" s="205" t="s">
        <v>171</v>
      </c>
      <c r="I87" s="205" t="s">
        <v>199</v>
      </c>
      <c r="J87" s="205"/>
      <c r="K87" s="205"/>
      <c r="L87" s="205"/>
    </row>
    <row r="88" spans="1:13" s="199" customFormat="1" ht="17.25" x14ac:dyDescent="0.3">
      <c r="A88" s="219" t="s">
        <v>20</v>
      </c>
      <c r="B88" s="220">
        <v>0</v>
      </c>
      <c r="C88" s="220">
        <v>0</v>
      </c>
      <c r="D88" s="220">
        <v>0</v>
      </c>
      <c r="E88" s="220">
        <v>0</v>
      </c>
      <c r="F88" s="220">
        <v>0</v>
      </c>
      <c r="G88" s="220">
        <v>0</v>
      </c>
      <c r="H88" s="220">
        <v>0</v>
      </c>
      <c r="I88" s="220">
        <v>0</v>
      </c>
      <c r="J88" s="220">
        <v>0</v>
      </c>
      <c r="K88" s="220">
        <v>0</v>
      </c>
      <c r="L88" s="221">
        <f t="shared" si="1"/>
        <v>0</v>
      </c>
      <c r="M88" s="206"/>
    </row>
    <row r="89" spans="1:13" s="209" customFormat="1" ht="17.25" x14ac:dyDescent="0.3">
      <c r="A89" s="222" t="s">
        <v>112</v>
      </c>
      <c r="B89" s="223">
        <f>300000+25000</f>
        <v>325000</v>
      </c>
      <c r="C89" s="223">
        <v>0</v>
      </c>
      <c r="D89" s="223">
        <v>10000</v>
      </c>
      <c r="E89" s="223">
        <v>0</v>
      </c>
      <c r="F89" s="223">
        <v>0</v>
      </c>
      <c r="G89" s="223">
        <v>0</v>
      </c>
      <c r="H89" s="223">
        <v>0</v>
      </c>
      <c r="I89" s="223">
        <v>0</v>
      </c>
      <c r="J89" s="223">
        <v>0</v>
      </c>
      <c r="K89" s="223">
        <v>0</v>
      </c>
      <c r="L89" s="224">
        <f t="shared" si="1"/>
        <v>335000</v>
      </c>
      <c r="M89" s="208"/>
    </row>
    <row r="90" spans="1:13" s="209" customFormat="1" ht="17.25" x14ac:dyDescent="0.3">
      <c r="A90" s="222" t="s">
        <v>113</v>
      </c>
      <c r="B90" s="223">
        <v>40000</v>
      </c>
      <c r="C90" s="223">
        <v>0</v>
      </c>
      <c r="D90" s="223">
        <v>45000</v>
      </c>
      <c r="E90" s="223">
        <v>0</v>
      </c>
      <c r="F90" s="223">
        <v>0</v>
      </c>
      <c r="G90" s="223">
        <v>0</v>
      </c>
      <c r="H90" s="223">
        <v>0</v>
      </c>
      <c r="I90" s="223">
        <v>0</v>
      </c>
      <c r="J90" s="223">
        <v>0</v>
      </c>
      <c r="K90" s="223">
        <v>0</v>
      </c>
      <c r="L90" s="224">
        <f t="shared" si="1"/>
        <v>85000</v>
      </c>
      <c r="M90" s="208"/>
    </row>
    <row r="91" spans="1:13" s="209" customFormat="1" ht="17.25" x14ac:dyDescent="0.3">
      <c r="A91" s="222" t="s">
        <v>114</v>
      </c>
      <c r="B91" s="223">
        <v>30000</v>
      </c>
      <c r="C91" s="223">
        <v>0</v>
      </c>
      <c r="D91" s="223">
        <v>0</v>
      </c>
      <c r="E91" s="223">
        <v>0</v>
      </c>
      <c r="F91" s="223">
        <v>0</v>
      </c>
      <c r="G91" s="223">
        <v>0</v>
      </c>
      <c r="H91" s="223">
        <v>0</v>
      </c>
      <c r="I91" s="223">
        <v>0</v>
      </c>
      <c r="J91" s="223">
        <v>0</v>
      </c>
      <c r="K91" s="223">
        <v>0</v>
      </c>
      <c r="L91" s="224">
        <f t="shared" si="1"/>
        <v>30000</v>
      </c>
      <c r="M91" s="208"/>
    </row>
    <row r="92" spans="1:13" s="209" customFormat="1" ht="17.25" x14ac:dyDescent="0.3">
      <c r="A92" s="222" t="s">
        <v>115</v>
      </c>
      <c r="B92" s="223">
        <v>300000</v>
      </c>
      <c r="C92" s="223">
        <v>0</v>
      </c>
      <c r="D92" s="223">
        <v>0</v>
      </c>
      <c r="E92" s="223">
        <v>0</v>
      </c>
      <c r="F92" s="223">
        <v>0</v>
      </c>
      <c r="G92" s="223">
        <v>0</v>
      </c>
      <c r="H92" s="223">
        <v>0</v>
      </c>
      <c r="I92" s="223">
        <v>0</v>
      </c>
      <c r="J92" s="223">
        <v>0</v>
      </c>
      <c r="K92" s="223">
        <v>0</v>
      </c>
      <c r="L92" s="224">
        <f t="shared" si="1"/>
        <v>300000</v>
      </c>
      <c r="M92" s="208"/>
    </row>
    <row r="93" spans="1:13" s="209" customFormat="1" ht="17.25" x14ac:dyDescent="0.3">
      <c r="A93" s="222" t="s">
        <v>117</v>
      </c>
      <c r="B93" s="223">
        <v>70000</v>
      </c>
      <c r="C93" s="223">
        <v>0</v>
      </c>
      <c r="D93" s="223">
        <v>0</v>
      </c>
      <c r="E93" s="223">
        <v>0</v>
      </c>
      <c r="F93" s="223">
        <v>0</v>
      </c>
      <c r="G93" s="223">
        <v>0</v>
      </c>
      <c r="H93" s="223">
        <v>0</v>
      </c>
      <c r="I93" s="223">
        <v>0</v>
      </c>
      <c r="J93" s="223">
        <v>0</v>
      </c>
      <c r="K93" s="223">
        <v>0</v>
      </c>
      <c r="L93" s="224">
        <f t="shared" si="1"/>
        <v>70000</v>
      </c>
      <c r="M93" s="208"/>
    </row>
    <row r="94" spans="1:13" s="209" customFormat="1" ht="17.25" x14ac:dyDescent="0.3">
      <c r="A94" s="222" t="s">
        <v>129</v>
      </c>
      <c r="B94" s="223">
        <v>0</v>
      </c>
      <c r="C94" s="223">
        <v>20000</v>
      </c>
      <c r="D94" s="223">
        <v>0</v>
      </c>
      <c r="E94" s="223">
        <v>0</v>
      </c>
      <c r="F94" s="223">
        <v>0</v>
      </c>
      <c r="G94" s="223">
        <v>60000</v>
      </c>
      <c r="H94" s="223">
        <v>0</v>
      </c>
      <c r="I94" s="223">
        <v>0</v>
      </c>
      <c r="J94" s="223">
        <v>0</v>
      </c>
      <c r="K94" s="223">
        <v>0</v>
      </c>
      <c r="L94" s="224">
        <f t="shared" si="1"/>
        <v>80000</v>
      </c>
      <c r="M94" s="208"/>
    </row>
    <row r="95" spans="1:13" s="209" customFormat="1" ht="17.25" x14ac:dyDescent="0.3">
      <c r="A95" s="222" t="s">
        <v>130</v>
      </c>
      <c r="B95" s="223">
        <v>0</v>
      </c>
      <c r="C95" s="223">
        <v>60000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4">
        <f t="shared" si="1"/>
        <v>60000</v>
      </c>
      <c r="M95" s="208"/>
    </row>
    <row r="96" spans="1:13" s="209" customFormat="1" ht="17.25" x14ac:dyDescent="0.3">
      <c r="A96" s="222" t="s">
        <v>131</v>
      </c>
      <c r="B96" s="223">
        <v>0</v>
      </c>
      <c r="C96" s="223">
        <v>30000</v>
      </c>
      <c r="D96" s="223">
        <v>0</v>
      </c>
      <c r="E96" s="223">
        <v>10000</v>
      </c>
      <c r="F96" s="223">
        <v>0</v>
      </c>
      <c r="G96" s="223">
        <v>0</v>
      </c>
      <c r="H96" s="223">
        <v>0</v>
      </c>
      <c r="I96" s="223">
        <v>0</v>
      </c>
      <c r="J96" s="223">
        <v>0</v>
      </c>
      <c r="K96" s="223">
        <v>0</v>
      </c>
      <c r="L96" s="224">
        <f t="shared" si="1"/>
        <v>40000</v>
      </c>
      <c r="M96" s="208"/>
    </row>
    <row r="97" spans="1:13" s="209" customFormat="1" ht="17.25" x14ac:dyDescent="0.3">
      <c r="A97" s="222" t="s">
        <v>190</v>
      </c>
      <c r="B97" s="223">
        <v>0</v>
      </c>
      <c r="C97" s="223">
        <v>0</v>
      </c>
      <c r="D97" s="223">
        <v>1532160</v>
      </c>
      <c r="E97" s="223">
        <v>0</v>
      </c>
      <c r="F97" s="223">
        <v>0</v>
      </c>
      <c r="G97" s="223">
        <v>0</v>
      </c>
      <c r="H97" s="223">
        <v>0</v>
      </c>
      <c r="I97" s="223">
        <v>0</v>
      </c>
      <c r="J97" s="223">
        <v>0</v>
      </c>
      <c r="K97" s="223">
        <v>0</v>
      </c>
      <c r="L97" s="224">
        <f t="shared" si="1"/>
        <v>1532160</v>
      </c>
      <c r="M97" s="208"/>
    </row>
    <row r="98" spans="1:13" s="209" customFormat="1" ht="17.25" x14ac:dyDescent="0.3">
      <c r="A98" s="222" t="s">
        <v>146</v>
      </c>
      <c r="B98" s="223">
        <v>0</v>
      </c>
      <c r="C98" s="223">
        <v>10000</v>
      </c>
      <c r="D98" s="223">
        <v>0</v>
      </c>
      <c r="E98" s="223">
        <v>0</v>
      </c>
      <c r="F98" s="223">
        <v>0</v>
      </c>
      <c r="G98" s="223">
        <v>100000</v>
      </c>
      <c r="H98" s="223">
        <v>0</v>
      </c>
      <c r="I98" s="223">
        <v>0</v>
      </c>
      <c r="J98" s="223">
        <v>0</v>
      </c>
      <c r="K98" s="223">
        <v>0</v>
      </c>
      <c r="L98" s="224">
        <f t="shared" ref="L98:L129" si="2">SUM(B98:K98)</f>
        <v>110000</v>
      </c>
      <c r="M98" s="208"/>
    </row>
    <row r="99" spans="1:13" s="209" customFormat="1" ht="17.25" x14ac:dyDescent="0.3">
      <c r="A99" s="222" t="s">
        <v>151</v>
      </c>
      <c r="B99" s="223">
        <v>0</v>
      </c>
      <c r="C99" s="223">
        <v>0</v>
      </c>
      <c r="D99" s="223">
        <v>0</v>
      </c>
      <c r="E99" s="223">
        <v>0</v>
      </c>
      <c r="F99" s="223">
        <v>0</v>
      </c>
      <c r="G99" s="223">
        <v>0</v>
      </c>
      <c r="H99" s="223">
        <v>30000</v>
      </c>
      <c r="I99" s="223">
        <v>0</v>
      </c>
      <c r="J99" s="223">
        <v>0</v>
      </c>
      <c r="K99" s="223">
        <v>0</v>
      </c>
      <c r="L99" s="224">
        <f t="shared" si="2"/>
        <v>30000</v>
      </c>
      <c r="M99" s="208"/>
    </row>
    <row r="100" spans="1:13" s="209" customFormat="1" ht="17.25" x14ac:dyDescent="0.3">
      <c r="A100" s="222" t="s">
        <v>152</v>
      </c>
      <c r="B100" s="223">
        <v>0</v>
      </c>
      <c r="C100" s="223">
        <v>0</v>
      </c>
      <c r="D100" s="223">
        <v>0</v>
      </c>
      <c r="E100" s="223">
        <v>0</v>
      </c>
      <c r="F100" s="223">
        <v>0</v>
      </c>
      <c r="G100" s="223">
        <v>0</v>
      </c>
      <c r="H100" s="223">
        <v>90000</v>
      </c>
      <c r="I100" s="223">
        <v>0</v>
      </c>
      <c r="J100" s="223">
        <v>0</v>
      </c>
      <c r="K100" s="223">
        <v>0</v>
      </c>
      <c r="L100" s="224">
        <f t="shared" si="2"/>
        <v>90000</v>
      </c>
      <c r="M100" s="208"/>
    </row>
    <row r="101" spans="1:13" s="209" customFormat="1" ht="17.25" x14ac:dyDescent="0.3">
      <c r="A101" s="222" t="s">
        <v>157</v>
      </c>
      <c r="B101" s="223">
        <v>0</v>
      </c>
      <c r="C101" s="223">
        <v>0</v>
      </c>
      <c r="D101" s="223">
        <v>0</v>
      </c>
      <c r="E101" s="223">
        <v>0</v>
      </c>
      <c r="F101" s="223">
        <v>0</v>
      </c>
      <c r="G101" s="223">
        <v>0</v>
      </c>
      <c r="H101" s="223">
        <v>0</v>
      </c>
      <c r="I101" s="223">
        <v>0</v>
      </c>
      <c r="J101" s="223">
        <v>80000</v>
      </c>
      <c r="K101" s="223">
        <v>0</v>
      </c>
      <c r="L101" s="224">
        <f t="shared" si="2"/>
        <v>80000</v>
      </c>
      <c r="M101" s="208"/>
    </row>
    <row r="102" spans="1:13" s="199" customFormat="1" ht="17.25" x14ac:dyDescent="0.3">
      <c r="A102" s="219" t="s">
        <v>21</v>
      </c>
      <c r="B102" s="220">
        <v>0</v>
      </c>
      <c r="C102" s="220">
        <v>0</v>
      </c>
      <c r="D102" s="220">
        <v>0</v>
      </c>
      <c r="E102" s="220">
        <v>0</v>
      </c>
      <c r="F102" s="220">
        <v>0</v>
      </c>
      <c r="G102" s="220">
        <v>0</v>
      </c>
      <c r="H102" s="220">
        <v>0</v>
      </c>
      <c r="I102" s="220">
        <v>0</v>
      </c>
      <c r="J102" s="220">
        <v>0</v>
      </c>
      <c r="K102" s="220">
        <v>0</v>
      </c>
      <c r="L102" s="221">
        <f t="shared" si="2"/>
        <v>0</v>
      </c>
      <c r="M102" s="206"/>
    </row>
    <row r="103" spans="1:13" s="209" customFormat="1" ht="17.25" x14ac:dyDescent="0.3">
      <c r="A103" s="222" t="s">
        <v>22</v>
      </c>
      <c r="B103" s="223">
        <v>240000</v>
      </c>
      <c r="C103" s="223">
        <v>0</v>
      </c>
      <c r="D103" s="223">
        <v>15000</v>
      </c>
      <c r="E103" s="223">
        <v>0</v>
      </c>
      <c r="F103" s="223">
        <v>0</v>
      </c>
      <c r="G103" s="223">
        <v>0</v>
      </c>
      <c r="H103" s="223">
        <v>0</v>
      </c>
      <c r="I103" s="223">
        <v>0</v>
      </c>
      <c r="J103" s="223">
        <v>450000</v>
      </c>
      <c r="K103" s="223">
        <v>0</v>
      </c>
      <c r="L103" s="224">
        <f t="shared" si="2"/>
        <v>705000</v>
      </c>
      <c r="M103" s="270"/>
    </row>
    <row r="104" spans="1:13" s="209" customFormat="1" ht="17.25" x14ac:dyDescent="0.3">
      <c r="A104" s="222" t="s">
        <v>23</v>
      </c>
      <c r="B104" s="223">
        <v>1000</v>
      </c>
      <c r="C104" s="223">
        <v>0</v>
      </c>
      <c r="D104" s="223">
        <v>0</v>
      </c>
      <c r="E104" s="223">
        <v>0</v>
      </c>
      <c r="F104" s="223">
        <v>0</v>
      </c>
      <c r="G104" s="223">
        <v>0</v>
      </c>
      <c r="H104" s="223">
        <v>0</v>
      </c>
      <c r="I104" s="223">
        <v>0</v>
      </c>
      <c r="J104" s="223">
        <v>0</v>
      </c>
      <c r="K104" s="223">
        <v>0</v>
      </c>
      <c r="L104" s="224">
        <f t="shared" si="2"/>
        <v>1000</v>
      </c>
      <c r="M104" s="208"/>
    </row>
    <row r="105" spans="1:13" s="209" customFormat="1" ht="17.25" x14ac:dyDescent="0.3">
      <c r="A105" s="222" t="s">
        <v>24</v>
      </c>
      <c r="B105" s="223">
        <v>25000</v>
      </c>
      <c r="C105" s="223">
        <v>0</v>
      </c>
      <c r="D105" s="223">
        <v>0</v>
      </c>
      <c r="E105" s="223">
        <v>0</v>
      </c>
      <c r="F105" s="223">
        <v>0</v>
      </c>
      <c r="G105" s="223">
        <v>0</v>
      </c>
      <c r="H105" s="223">
        <v>0</v>
      </c>
      <c r="I105" s="223">
        <v>0</v>
      </c>
      <c r="J105" s="223">
        <v>0</v>
      </c>
      <c r="K105" s="223">
        <v>0</v>
      </c>
      <c r="L105" s="224">
        <f t="shared" si="2"/>
        <v>25000</v>
      </c>
      <c r="M105" s="208"/>
    </row>
    <row r="106" spans="1:13" s="209" customFormat="1" ht="17.25" x14ac:dyDescent="0.3">
      <c r="A106" s="222" t="s">
        <v>25</v>
      </c>
      <c r="B106" s="223">
        <v>15000</v>
      </c>
      <c r="C106" s="223">
        <v>0</v>
      </c>
      <c r="D106" s="223">
        <v>0</v>
      </c>
      <c r="E106" s="223">
        <v>0</v>
      </c>
      <c r="F106" s="223">
        <v>0</v>
      </c>
      <c r="G106" s="223">
        <v>0</v>
      </c>
      <c r="H106" s="223">
        <v>0</v>
      </c>
      <c r="I106" s="223">
        <v>0</v>
      </c>
      <c r="J106" s="223">
        <v>0</v>
      </c>
      <c r="K106" s="223">
        <v>0</v>
      </c>
      <c r="L106" s="224">
        <f t="shared" si="2"/>
        <v>15000</v>
      </c>
      <c r="M106" s="208"/>
    </row>
    <row r="107" spans="1:13" s="209" customFormat="1" ht="17.25" x14ac:dyDescent="0.3">
      <c r="A107" s="222" t="s">
        <v>26</v>
      </c>
      <c r="B107" s="223">
        <v>20000</v>
      </c>
      <c r="C107" s="223">
        <v>0</v>
      </c>
      <c r="D107" s="223">
        <v>0</v>
      </c>
      <c r="E107" s="223">
        <v>0</v>
      </c>
      <c r="F107" s="223">
        <v>0</v>
      </c>
      <c r="G107" s="223">
        <v>0</v>
      </c>
      <c r="H107" s="223">
        <v>0</v>
      </c>
      <c r="I107" s="223">
        <v>0</v>
      </c>
      <c r="J107" s="223">
        <v>0</v>
      </c>
      <c r="K107" s="223">
        <v>0</v>
      </c>
      <c r="L107" s="224">
        <f t="shared" si="2"/>
        <v>20000</v>
      </c>
      <c r="M107" s="208"/>
    </row>
    <row r="108" spans="1:13" s="209" customFormat="1" ht="17.25" x14ac:dyDescent="0.3">
      <c r="A108" s="222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4"/>
      <c r="M108" s="208"/>
    </row>
    <row r="109" spans="1:13" s="209" customFormat="1" ht="17.25" x14ac:dyDescent="0.3">
      <c r="A109" s="222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4"/>
      <c r="M109" s="208"/>
    </row>
    <row r="110" spans="1:13" s="209" customFormat="1" ht="17.25" x14ac:dyDescent="0.3">
      <c r="A110" s="222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4"/>
      <c r="M110" s="208"/>
    </row>
    <row r="111" spans="1:13" s="209" customFormat="1" ht="17.25" x14ac:dyDescent="0.3">
      <c r="A111" s="222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4"/>
      <c r="M111" s="208"/>
    </row>
    <row r="112" spans="1:13" s="209" customFormat="1" ht="17.25" x14ac:dyDescent="0.3">
      <c r="A112" s="225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4"/>
      <c r="M112" s="270"/>
    </row>
    <row r="113" spans="1:13" s="199" customFormat="1" ht="17.25" x14ac:dyDescent="0.3">
      <c r="A113" s="196" t="s">
        <v>166</v>
      </c>
      <c r="B113" s="197" t="s">
        <v>166</v>
      </c>
      <c r="C113" s="198" t="s">
        <v>166</v>
      </c>
      <c r="D113" s="198" t="s">
        <v>166</v>
      </c>
      <c r="E113" s="198" t="s">
        <v>166</v>
      </c>
      <c r="F113" s="198" t="s">
        <v>166</v>
      </c>
      <c r="G113" s="198" t="s">
        <v>166</v>
      </c>
      <c r="H113" s="198" t="s">
        <v>166</v>
      </c>
      <c r="I113" s="198" t="s">
        <v>166</v>
      </c>
      <c r="J113" s="198" t="s">
        <v>166</v>
      </c>
      <c r="K113" s="198" t="s">
        <v>166</v>
      </c>
      <c r="L113" s="198" t="s">
        <v>59</v>
      </c>
    </row>
    <row r="114" spans="1:13" s="199" customFormat="1" ht="17.25" x14ac:dyDescent="0.3">
      <c r="A114" s="200"/>
      <c r="B114" s="201" t="s">
        <v>176</v>
      </c>
      <c r="C114" s="202" t="s">
        <v>167</v>
      </c>
      <c r="D114" s="202" t="s">
        <v>168</v>
      </c>
      <c r="E114" s="202" t="s">
        <v>169</v>
      </c>
      <c r="F114" s="202" t="s">
        <v>430</v>
      </c>
      <c r="G114" s="202" t="s">
        <v>431</v>
      </c>
      <c r="H114" s="202" t="s">
        <v>170</v>
      </c>
      <c r="I114" s="202" t="s">
        <v>173</v>
      </c>
      <c r="J114" s="202" t="s">
        <v>172</v>
      </c>
      <c r="K114" s="202" t="s">
        <v>36</v>
      </c>
      <c r="L114" s="202"/>
    </row>
    <row r="115" spans="1:13" s="199" customFormat="1" ht="17.25" x14ac:dyDescent="0.3">
      <c r="A115" s="203" t="s">
        <v>165</v>
      </c>
      <c r="B115" s="204" t="s">
        <v>175</v>
      </c>
      <c r="C115" s="205" t="s">
        <v>174</v>
      </c>
      <c r="D115" s="205"/>
      <c r="E115" s="205"/>
      <c r="F115" s="205" t="s">
        <v>388</v>
      </c>
      <c r="G115" s="205" t="s">
        <v>387</v>
      </c>
      <c r="H115" s="205" t="s">
        <v>171</v>
      </c>
      <c r="I115" s="205" t="s">
        <v>199</v>
      </c>
      <c r="J115" s="205"/>
      <c r="K115" s="205"/>
      <c r="L115" s="205"/>
    </row>
    <row r="116" spans="1:13" s="199" customFormat="1" ht="17.25" x14ac:dyDescent="0.3">
      <c r="A116" s="219" t="s">
        <v>27</v>
      </c>
      <c r="B116" s="220">
        <v>0</v>
      </c>
      <c r="C116" s="220">
        <v>0</v>
      </c>
      <c r="D116" s="220">
        <v>0</v>
      </c>
      <c r="E116" s="220">
        <v>0</v>
      </c>
      <c r="F116" s="220">
        <v>0</v>
      </c>
      <c r="G116" s="220">
        <v>0</v>
      </c>
      <c r="H116" s="220">
        <v>0</v>
      </c>
      <c r="I116" s="220">
        <v>0</v>
      </c>
      <c r="J116" s="220">
        <v>0</v>
      </c>
      <c r="K116" s="220">
        <v>0</v>
      </c>
      <c r="L116" s="221">
        <f t="shared" ref="L116:L119" si="3">SUM(B116:K116)</f>
        <v>0</v>
      </c>
      <c r="M116" s="206"/>
    </row>
    <row r="117" spans="1:13" s="199" customFormat="1" ht="17.25" x14ac:dyDescent="0.3">
      <c r="A117" s="219" t="s">
        <v>28</v>
      </c>
      <c r="B117" s="220">
        <v>0</v>
      </c>
      <c r="C117" s="220">
        <v>0</v>
      </c>
      <c r="D117" s="220">
        <v>0</v>
      </c>
      <c r="E117" s="220">
        <v>0</v>
      </c>
      <c r="F117" s="220">
        <v>0</v>
      </c>
      <c r="G117" s="220">
        <v>0</v>
      </c>
      <c r="H117" s="220">
        <v>0</v>
      </c>
      <c r="I117" s="220">
        <v>0</v>
      </c>
      <c r="J117" s="220">
        <v>0</v>
      </c>
      <c r="K117" s="220">
        <v>0</v>
      </c>
      <c r="L117" s="221">
        <f t="shared" si="3"/>
        <v>0</v>
      </c>
      <c r="M117" s="269"/>
    </row>
    <row r="118" spans="1:13" s="209" customFormat="1" ht="17.25" x14ac:dyDescent="0.3">
      <c r="A118" s="222" t="s">
        <v>572</v>
      </c>
      <c r="B118" s="223">
        <v>0</v>
      </c>
      <c r="C118" s="223">
        <v>0</v>
      </c>
      <c r="D118" s="223">
        <v>0</v>
      </c>
      <c r="E118" s="223">
        <v>0</v>
      </c>
      <c r="F118" s="223">
        <v>0</v>
      </c>
      <c r="G118" s="223">
        <v>0</v>
      </c>
      <c r="H118" s="223">
        <v>0</v>
      </c>
      <c r="I118" s="223">
        <v>0</v>
      </c>
      <c r="J118" s="223">
        <v>0</v>
      </c>
      <c r="K118" s="223">
        <v>0</v>
      </c>
      <c r="L118" s="224">
        <f t="shared" si="3"/>
        <v>0</v>
      </c>
      <c r="M118" s="270"/>
    </row>
    <row r="119" spans="1:13" s="209" customFormat="1" ht="17.25" x14ac:dyDescent="0.3">
      <c r="A119" s="225" t="s">
        <v>435</v>
      </c>
      <c r="B119" s="223">
        <v>0</v>
      </c>
      <c r="C119" s="223">
        <v>0</v>
      </c>
      <c r="D119" s="223">
        <v>0</v>
      </c>
      <c r="E119" s="223">
        <v>59000</v>
      </c>
      <c r="F119" s="223">
        <v>0</v>
      </c>
      <c r="G119" s="223">
        <v>0</v>
      </c>
      <c r="H119" s="223">
        <v>0</v>
      </c>
      <c r="I119" s="223">
        <v>0</v>
      </c>
      <c r="J119" s="223">
        <v>0</v>
      </c>
      <c r="K119" s="223">
        <v>0</v>
      </c>
      <c r="L119" s="224">
        <f t="shared" si="3"/>
        <v>59000</v>
      </c>
      <c r="M119" s="270"/>
    </row>
    <row r="120" spans="1:13" s="209" customFormat="1" ht="17.25" x14ac:dyDescent="0.3">
      <c r="A120" s="222" t="s">
        <v>29</v>
      </c>
      <c r="B120" s="223">
        <v>0</v>
      </c>
      <c r="C120" s="223">
        <v>0</v>
      </c>
      <c r="D120" s="223">
        <v>0</v>
      </c>
      <c r="E120" s="223">
        <v>0</v>
      </c>
      <c r="F120" s="223">
        <v>0</v>
      </c>
      <c r="G120" s="223">
        <v>0</v>
      </c>
      <c r="H120" s="223">
        <v>0</v>
      </c>
      <c r="I120" s="223">
        <v>0</v>
      </c>
      <c r="J120" s="223">
        <v>0</v>
      </c>
      <c r="K120" s="223">
        <v>0</v>
      </c>
      <c r="L120" s="224">
        <f t="shared" si="2"/>
        <v>0</v>
      </c>
      <c r="M120" s="208"/>
    </row>
    <row r="121" spans="1:13" s="209" customFormat="1" ht="17.25" x14ac:dyDescent="0.3">
      <c r="A121" s="225" t="s">
        <v>435</v>
      </c>
      <c r="B121" s="223">
        <v>24300</v>
      </c>
      <c r="C121" s="223">
        <v>0</v>
      </c>
      <c r="D121" s="223">
        <v>21000</v>
      </c>
      <c r="E121" s="223">
        <v>0</v>
      </c>
      <c r="F121" s="223">
        <v>17000</v>
      </c>
      <c r="G121" s="223">
        <v>0</v>
      </c>
      <c r="H121" s="223">
        <v>0</v>
      </c>
      <c r="I121" s="223">
        <v>25300</v>
      </c>
      <c r="J121" s="223">
        <v>0</v>
      </c>
      <c r="K121" s="223">
        <v>0</v>
      </c>
      <c r="L121" s="224">
        <f t="shared" si="2"/>
        <v>87600</v>
      </c>
      <c r="M121" s="208"/>
    </row>
    <row r="122" spans="1:13" s="199" customFormat="1" ht="17.25" x14ac:dyDescent="0.3">
      <c r="A122" s="219" t="s">
        <v>31</v>
      </c>
      <c r="B122" s="220">
        <v>0</v>
      </c>
      <c r="C122" s="220">
        <v>0</v>
      </c>
      <c r="D122" s="220">
        <v>0</v>
      </c>
      <c r="E122" s="220">
        <v>0</v>
      </c>
      <c r="F122" s="220">
        <v>0</v>
      </c>
      <c r="G122" s="220">
        <v>0</v>
      </c>
      <c r="H122" s="220">
        <v>0</v>
      </c>
      <c r="I122" s="220">
        <v>0</v>
      </c>
      <c r="J122" s="220">
        <v>0</v>
      </c>
      <c r="K122" s="220">
        <v>0</v>
      </c>
      <c r="L122" s="221">
        <f t="shared" si="2"/>
        <v>0</v>
      </c>
      <c r="M122" s="206"/>
    </row>
    <row r="123" spans="1:13" s="209" customFormat="1" ht="17.25" x14ac:dyDescent="0.3">
      <c r="A123" s="222" t="s">
        <v>443</v>
      </c>
      <c r="B123" s="223">
        <v>0</v>
      </c>
      <c r="C123" s="223">
        <v>0</v>
      </c>
      <c r="D123" s="223">
        <v>0</v>
      </c>
      <c r="E123" s="223">
        <v>0</v>
      </c>
      <c r="F123" s="223">
        <v>0</v>
      </c>
      <c r="G123" s="223">
        <v>0</v>
      </c>
      <c r="H123" s="223">
        <v>0</v>
      </c>
      <c r="I123" s="223">
        <v>0</v>
      </c>
      <c r="J123" s="223">
        <v>0</v>
      </c>
      <c r="K123" s="223">
        <v>0</v>
      </c>
      <c r="L123" s="224">
        <f t="shared" si="2"/>
        <v>0</v>
      </c>
      <c r="M123" s="208"/>
    </row>
    <row r="124" spans="1:13" s="209" customFormat="1" ht="17.25" x14ac:dyDescent="0.3">
      <c r="A124" s="225" t="s">
        <v>441</v>
      </c>
      <c r="B124" s="223">
        <v>334000</v>
      </c>
      <c r="C124" s="223">
        <v>0</v>
      </c>
      <c r="D124" s="223">
        <v>0</v>
      </c>
      <c r="E124" s="223">
        <v>0</v>
      </c>
      <c r="F124" s="223">
        <v>0</v>
      </c>
      <c r="G124" s="223">
        <v>0</v>
      </c>
      <c r="H124" s="223">
        <v>0</v>
      </c>
      <c r="I124" s="223">
        <v>0</v>
      </c>
      <c r="J124" s="223">
        <v>0</v>
      </c>
      <c r="K124" s="223">
        <v>0</v>
      </c>
      <c r="L124" s="224">
        <f t="shared" si="2"/>
        <v>334000</v>
      </c>
      <c r="M124" s="208"/>
    </row>
    <row r="125" spans="1:13" s="199" customFormat="1" ht="17.25" x14ac:dyDescent="0.3">
      <c r="A125" s="219" t="s">
        <v>33</v>
      </c>
      <c r="B125" s="220">
        <v>0</v>
      </c>
      <c r="C125" s="220">
        <v>0</v>
      </c>
      <c r="D125" s="220">
        <v>0</v>
      </c>
      <c r="E125" s="220">
        <v>0</v>
      </c>
      <c r="F125" s="220">
        <v>0</v>
      </c>
      <c r="G125" s="220">
        <v>0</v>
      </c>
      <c r="H125" s="220">
        <v>0</v>
      </c>
      <c r="I125" s="220">
        <v>0</v>
      </c>
      <c r="J125" s="220">
        <v>0</v>
      </c>
      <c r="K125" s="220">
        <v>0</v>
      </c>
      <c r="L125" s="221">
        <f t="shared" si="2"/>
        <v>0</v>
      </c>
      <c r="M125" s="206"/>
    </row>
    <row r="126" spans="1:13" s="199" customFormat="1" ht="17.25" x14ac:dyDescent="0.3">
      <c r="A126" s="219" t="s">
        <v>34</v>
      </c>
      <c r="B126" s="220">
        <v>0</v>
      </c>
      <c r="C126" s="220">
        <v>0</v>
      </c>
      <c r="D126" s="220">
        <v>0</v>
      </c>
      <c r="E126" s="220">
        <v>0</v>
      </c>
      <c r="F126" s="220">
        <v>0</v>
      </c>
      <c r="G126" s="221">
        <v>0</v>
      </c>
      <c r="H126" s="220">
        <v>0</v>
      </c>
      <c r="I126" s="220">
        <v>0</v>
      </c>
      <c r="J126" s="220">
        <v>0</v>
      </c>
      <c r="K126" s="220">
        <v>0</v>
      </c>
      <c r="L126" s="221">
        <f t="shared" si="2"/>
        <v>0</v>
      </c>
      <c r="M126" s="206"/>
    </row>
    <row r="127" spans="1:13" s="209" customFormat="1" ht="17.25" x14ac:dyDescent="0.3">
      <c r="A127" s="229" t="s">
        <v>123</v>
      </c>
      <c r="B127" s="223">
        <v>25000</v>
      </c>
      <c r="C127" s="223">
        <v>0</v>
      </c>
      <c r="D127" s="223">
        <v>0</v>
      </c>
      <c r="E127" s="223">
        <v>0</v>
      </c>
      <c r="F127" s="223">
        <v>0</v>
      </c>
      <c r="G127" s="223">
        <v>0</v>
      </c>
      <c r="H127" s="223">
        <v>0</v>
      </c>
      <c r="I127" s="223">
        <v>0</v>
      </c>
      <c r="J127" s="223">
        <v>0</v>
      </c>
      <c r="K127" s="223">
        <v>0</v>
      </c>
      <c r="L127" s="224">
        <f t="shared" si="2"/>
        <v>25000</v>
      </c>
      <c r="M127" s="208"/>
    </row>
    <row r="128" spans="1:13" s="209" customFormat="1" ht="17.25" x14ac:dyDescent="0.3">
      <c r="A128" s="229" t="s">
        <v>35</v>
      </c>
      <c r="B128" s="223">
        <v>0</v>
      </c>
      <c r="C128" s="223">
        <v>0</v>
      </c>
      <c r="D128" s="223">
        <v>2760000</v>
      </c>
      <c r="E128" s="223">
        <v>0</v>
      </c>
      <c r="F128" s="223">
        <v>0</v>
      </c>
      <c r="G128" s="223">
        <v>0</v>
      </c>
      <c r="H128" s="223">
        <v>0</v>
      </c>
      <c r="I128" s="223">
        <v>0</v>
      </c>
      <c r="J128" s="223">
        <v>0</v>
      </c>
      <c r="K128" s="223">
        <v>0</v>
      </c>
      <c r="L128" s="224">
        <f t="shared" si="2"/>
        <v>2760000</v>
      </c>
      <c r="M128" s="208"/>
    </row>
    <row r="129" spans="1:13" s="209" customFormat="1" ht="17.25" x14ac:dyDescent="0.3">
      <c r="A129" s="210" t="s">
        <v>140</v>
      </c>
      <c r="B129" s="207">
        <v>0</v>
      </c>
      <c r="C129" s="207">
        <v>0</v>
      </c>
      <c r="D129" s="207">
        <v>0</v>
      </c>
      <c r="E129" s="207">
        <v>65000</v>
      </c>
      <c r="F129" s="207">
        <v>0</v>
      </c>
      <c r="G129" s="207">
        <v>2570000</v>
      </c>
      <c r="H129" s="207">
        <v>20000</v>
      </c>
      <c r="I129" s="207">
        <v>0</v>
      </c>
      <c r="J129" s="207">
        <v>0</v>
      </c>
      <c r="K129" s="207">
        <v>0</v>
      </c>
      <c r="L129" s="207">
        <f t="shared" si="2"/>
        <v>2655000</v>
      </c>
      <c r="M129" s="208"/>
    </row>
    <row r="130" spans="1:13" s="199" customFormat="1" ht="17.25" x14ac:dyDescent="0.3">
      <c r="A130" s="211" t="s">
        <v>59</v>
      </c>
      <c r="B130" s="212">
        <f>SUM(B7:B129)</f>
        <v>13563320</v>
      </c>
      <c r="C130" s="212">
        <f>SUM(C7:C129)</f>
        <v>574100</v>
      </c>
      <c r="D130" s="212">
        <f>SUM(D7:D129)</f>
        <v>9024960</v>
      </c>
      <c r="E130" s="212">
        <f>SUM(E22:E129)</f>
        <v>542000</v>
      </c>
      <c r="F130" s="212">
        <f>SUM(F22:F129)</f>
        <v>1538000</v>
      </c>
      <c r="G130" s="212">
        <f>SUM(G22:G129)</f>
        <v>3130000</v>
      </c>
      <c r="H130" s="212">
        <f>SUM(H22:H129)</f>
        <v>491000</v>
      </c>
      <c r="I130" s="212">
        <f>SUM(I7:I129)</f>
        <v>1659300</v>
      </c>
      <c r="J130" s="212">
        <f>SUM(J22:J129)</f>
        <v>832000</v>
      </c>
      <c r="K130" s="212">
        <f>SUM(K7:K129)</f>
        <v>9843320</v>
      </c>
      <c r="L130" s="213">
        <f>SUM(L7:L129)</f>
        <v>41198000</v>
      </c>
      <c r="M130" s="206"/>
    </row>
    <row r="131" spans="1:13" x14ac:dyDescent="0.25">
      <c r="A131" s="38"/>
      <c r="M131" s="268"/>
    </row>
    <row r="142" spans="1:13" x14ac:dyDescent="0.25">
      <c r="M142" s="268"/>
    </row>
  </sheetData>
  <mergeCells count="1">
    <mergeCell ref="A1:L1"/>
  </mergeCells>
  <pageMargins left="0.39370078740157483" right="0.39370078740157483" top="0.78740157480314965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1-1-แถลง</vt:lpstr>
      <vt:lpstr>1-2-แถลง</vt:lpstr>
      <vt:lpstr>2-1</vt:lpstr>
      <vt:lpstr>2-2</vt:lpstr>
      <vt:lpstr>2-3รายงานรับ</vt:lpstr>
      <vt:lpstr>2-4รายเอียดรับ</vt:lpstr>
      <vt:lpstr>2-5รายงานจ่าย</vt:lpstr>
      <vt:lpstr>2-6รายเอียดจ่าย</vt:lpstr>
      <vt:lpstr>2-7ข้อบัญญัติ</vt:lpstr>
      <vt:lpstr>2-8เอกสารแนบ</vt:lpstr>
      <vt:lpstr>2-9</vt:lpstr>
      <vt:lpstr>เงินการเมือง</vt:lpstr>
      <vt:lpstr>บัญชีค่าตอบแทน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2016-09-05T04:18:38Z</cp:lastPrinted>
  <dcterms:created xsi:type="dcterms:W3CDTF">2013-05-27T12:39:19Z</dcterms:created>
  <dcterms:modified xsi:type="dcterms:W3CDTF">2016-09-05T04:21:09Z</dcterms:modified>
</cp:coreProperties>
</file>